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5315" windowHeight="6915"/>
  </bookViews>
  <sheets>
    <sheet name="Interface" sheetId="3" r:id="rId1"/>
    <sheet name="Math" sheetId="4" r:id="rId2"/>
    <sheet name="Probabilities" sheetId="2" r:id="rId3"/>
  </sheets>
  <definedNames>
    <definedName name="ability">Probabilities!$A$2:$C$17</definedName>
  </definedNames>
  <calcPr calcId="145621"/>
</workbook>
</file>

<file path=xl/calcChain.xml><?xml version="1.0" encoding="utf-8"?>
<calcChain xmlns="http://schemas.openxmlformats.org/spreadsheetml/2006/main">
  <c r="K12" i="4" l="1"/>
  <c r="J13" i="4"/>
  <c r="E13" i="4"/>
  <c r="H12" i="4"/>
  <c r="E12" i="4"/>
  <c r="H11" i="4"/>
  <c r="E11" i="4"/>
  <c r="J10" i="4"/>
  <c r="H10" i="4"/>
  <c r="E10" i="4"/>
  <c r="J9" i="4"/>
  <c r="E9" i="4"/>
  <c r="H8" i="4"/>
  <c r="J7" i="4"/>
  <c r="H7" i="4"/>
  <c r="E7" i="4"/>
  <c r="J6" i="4"/>
  <c r="H6" i="4"/>
  <c r="J5" i="4"/>
  <c r="H5" i="4"/>
  <c r="E5" i="4"/>
  <c r="J4" i="4"/>
  <c r="H4" i="4"/>
  <c r="E4" i="4"/>
  <c r="H3" i="4"/>
  <c r="E3" i="4"/>
  <c r="J2" i="4"/>
  <c r="H2" i="4"/>
  <c r="H13" i="4"/>
  <c r="J12" i="4"/>
  <c r="J11" i="4"/>
  <c r="F10" i="4"/>
  <c r="I9" i="4"/>
  <c r="F9" i="4"/>
  <c r="J8" i="4"/>
  <c r="E8" i="4"/>
  <c r="I7" i="4"/>
  <c r="F7" i="4"/>
  <c r="E6" i="4"/>
  <c r="I5" i="4"/>
  <c r="I4" i="4"/>
  <c r="J3" i="4"/>
  <c r="F3" i="4"/>
  <c r="G2" i="4"/>
  <c r="F2" i="4"/>
  <c r="E2" i="4"/>
  <c r="C3" i="4"/>
  <c r="C2" i="4"/>
  <c r="B7" i="4"/>
  <c r="L2" i="4" s="1"/>
  <c r="B8" i="4"/>
  <c r="L3" i="4" s="1"/>
  <c r="B9" i="4"/>
  <c r="L4" i="4" s="1"/>
  <c r="B10" i="4"/>
  <c r="L5" i="4" s="1"/>
  <c r="B11" i="4"/>
  <c r="L6" i="4" s="1"/>
  <c r="B12" i="4"/>
  <c r="L7" i="4" s="1"/>
  <c r="B13" i="4"/>
  <c r="L8" i="4" s="1"/>
  <c r="B14" i="4"/>
  <c r="L9" i="4" s="1"/>
  <c r="B15" i="4"/>
  <c r="L10" i="4" s="1"/>
  <c r="M10" i="4" s="1"/>
  <c r="B16" i="4"/>
  <c r="L11" i="4" s="1"/>
  <c r="B17" i="4"/>
  <c r="L12" i="4" s="1"/>
  <c r="B18" i="4"/>
  <c r="L13" i="4" s="1"/>
  <c r="B6" i="4"/>
  <c r="K7" i="4" s="1"/>
  <c r="B5" i="4"/>
  <c r="B4" i="4"/>
  <c r="K11" i="4" s="1"/>
  <c r="Z2" i="2"/>
  <c r="B3" i="4"/>
  <c r="B2" i="4"/>
  <c r="M11" i="4" l="1"/>
  <c r="P11" i="4" s="1"/>
  <c r="M12" i="4"/>
  <c r="G12" i="3" s="1"/>
  <c r="G10" i="3"/>
  <c r="K10" i="3" s="1"/>
  <c r="P10" i="4"/>
  <c r="M7" i="4"/>
  <c r="P7" i="4" s="1"/>
  <c r="M6" i="4"/>
  <c r="M2" i="4"/>
  <c r="K4" i="4"/>
  <c r="M4" i="4" s="1"/>
  <c r="K5" i="4"/>
  <c r="M5" i="4" s="1"/>
  <c r="K13" i="4"/>
  <c r="M13" i="4" s="1"/>
  <c r="K3" i="4"/>
  <c r="M3" i="4" s="1"/>
  <c r="K8" i="4"/>
  <c r="M8" i="4" s="1"/>
  <c r="K9" i="4"/>
  <c r="M9" i="4" s="1"/>
  <c r="Z3" i="2"/>
  <c r="C2" i="2"/>
  <c r="C3" i="2"/>
  <c r="C4" i="2"/>
  <c r="C5" i="2"/>
  <c r="C6" i="2"/>
  <c r="C7" i="2"/>
  <c r="C8" i="2"/>
  <c r="C9" i="2"/>
  <c r="C10" i="2"/>
  <c r="C11" i="2"/>
  <c r="C12" i="2"/>
  <c r="C13" i="2"/>
  <c r="C14" i="2"/>
  <c r="C15" i="2"/>
  <c r="C16" i="2"/>
  <c r="G11" i="3" l="1"/>
  <c r="P11" i="3" s="1"/>
  <c r="R10" i="3"/>
  <c r="Y10" i="3"/>
  <c r="M10" i="3"/>
  <c r="S10" i="3"/>
  <c r="W10" i="3"/>
  <c r="T10" i="3"/>
  <c r="Q10" i="3"/>
  <c r="H10" i="3"/>
  <c r="P10" i="3"/>
  <c r="Z10" i="3"/>
  <c r="U10" i="3"/>
  <c r="O10" i="3"/>
  <c r="AA10" i="3"/>
  <c r="J10" i="3"/>
  <c r="M12" i="3"/>
  <c r="N12" i="3"/>
  <c r="H12" i="3"/>
  <c r="X12" i="3"/>
  <c r="K12" i="3"/>
  <c r="T12" i="3"/>
  <c r="P12" i="3"/>
  <c r="Z12" i="3"/>
  <c r="AA12" i="3"/>
  <c r="S12" i="3"/>
  <c r="L12" i="3"/>
  <c r="I12" i="3"/>
  <c r="R12" i="3"/>
  <c r="J12" i="3"/>
  <c r="Y12" i="3"/>
  <c r="U12" i="3"/>
  <c r="Q12" i="3"/>
  <c r="W12" i="3"/>
  <c r="O12" i="3"/>
  <c r="V12" i="3"/>
  <c r="P12" i="4"/>
  <c r="N10" i="3"/>
  <c r="X10" i="3"/>
  <c r="I10" i="3"/>
  <c r="L10" i="3"/>
  <c r="V10" i="3"/>
  <c r="G7" i="3"/>
  <c r="S7" i="3" s="1"/>
  <c r="G6" i="3"/>
  <c r="P6" i="4"/>
  <c r="P2" i="4"/>
  <c r="G2" i="3"/>
  <c r="P5" i="4"/>
  <c r="G5" i="3"/>
  <c r="P4" i="4"/>
  <c r="G4" i="3"/>
  <c r="T11" i="3"/>
  <c r="G3" i="3"/>
  <c r="P3" i="4"/>
  <c r="P8" i="4"/>
  <c r="G8" i="3"/>
  <c r="G9" i="3"/>
  <c r="P9" i="4"/>
  <c r="P13" i="4"/>
  <c r="G13" i="3"/>
  <c r="M14" i="4"/>
  <c r="N9" i="4" s="1"/>
  <c r="O9" i="4" s="1"/>
  <c r="U11" i="3" l="1"/>
  <c r="Q11" i="3"/>
  <c r="L11" i="3"/>
  <c r="R7" i="3"/>
  <c r="I7" i="3"/>
  <c r="R11" i="3"/>
  <c r="K11" i="3"/>
  <c r="I11" i="3"/>
  <c r="Y11" i="3"/>
  <c r="V11" i="3"/>
  <c r="AA11" i="3"/>
  <c r="X11" i="3"/>
  <c r="O11" i="3"/>
  <c r="H11" i="3"/>
  <c r="N11" i="3"/>
  <c r="M11" i="3"/>
  <c r="Z11" i="3"/>
  <c r="W11" i="3"/>
  <c r="S11" i="3"/>
  <c r="J11" i="3"/>
  <c r="O7" i="3"/>
  <c r="U7" i="3"/>
  <c r="AA7" i="3"/>
  <c r="V7" i="3"/>
  <c r="X7" i="3"/>
  <c r="M7" i="3"/>
  <c r="W7" i="3"/>
  <c r="Y7" i="3"/>
  <c r="Z7" i="3"/>
  <c r="Q7" i="3"/>
  <c r="P7" i="3"/>
  <c r="H7" i="3"/>
  <c r="N7" i="3"/>
  <c r="K7" i="3"/>
  <c r="J7" i="3"/>
  <c r="L7" i="3"/>
  <c r="T7" i="3"/>
  <c r="P6" i="3"/>
  <c r="L6" i="3"/>
  <c r="S6" i="3"/>
  <c r="W6" i="3"/>
  <c r="J6" i="3"/>
  <c r="X6" i="3"/>
  <c r="Q6" i="3"/>
  <c r="M6" i="3"/>
  <c r="Y6" i="3"/>
  <c r="K6" i="3"/>
  <c r="V6" i="3"/>
  <c r="O6" i="3"/>
  <c r="N6" i="3"/>
  <c r="U6" i="3"/>
  <c r="H6" i="3"/>
  <c r="Z6" i="3"/>
  <c r="T6" i="3"/>
  <c r="R6" i="3"/>
  <c r="AA6" i="3"/>
  <c r="I6" i="3"/>
  <c r="R2" i="3"/>
  <c r="Q2" i="3"/>
  <c r="U2" i="3"/>
  <c r="L2" i="3"/>
  <c r="M2" i="3"/>
  <c r="X2" i="3"/>
  <c r="S2" i="3"/>
  <c r="H2" i="3"/>
  <c r="J2" i="3"/>
  <c r="AA2" i="3"/>
  <c r="Y2" i="3"/>
  <c r="I2" i="3"/>
  <c r="O2" i="3"/>
  <c r="Z2" i="3"/>
  <c r="W2" i="3"/>
  <c r="P2" i="3"/>
  <c r="V2" i="3"/>
  <c r="N2" i="3"/>
  <c r="K2" i="3"/>
  <c r="T2" i="3"/>
  <c r="M4" i="3"/>
  <c r="Q4" i="3"/>
  <c r="Z4" i="3"/>
  <c r="I4" i="3"/>
  <c r="R4" i="3"/>
  <c r="K4" i="3"/>
  <c r="W4" i="3"/>
  <c r="V4" i="3"/>
  <c r="J4" i="3"/>
  <c r="O4" i="3"/>
  <c r="N4" i="3"/>
  <c r="T4" i="3"/>
  <c r="AA4" i="3"/>
  <c r="X4" i="3"/>
  <c r="S4" i="3"/>
  <c r="P4" i="3"/>
  <c r="Y4" i="3"/>
  <c r="U4" i="3"/>
  <c r="L4" i="3"/>
  <c r="H4" i="3"/>
  <c r="J5" i="3"/>
  <c r="O5" i="3"/>
  <c r="V5" i="3"/>
  <c r="H5" i="3"/>
  <c r="T5" i="3"/>
  <c r="S5" i="3"/>
  <c r="Y5" i="3"/>
  <c r="L5" i="3"/>
  <c r="K5" i="3"/>
  <c r="P5" i="3"/>
  <c r="U5" i="3"/>
  <c r="M5" i="3"/>
  <c r="X5" i="3"/>
  <c r="Z5" i="3"/>
  <c r="N5" i="3"/>
  <c r="I5" i="3"/>
  <c r="W5" i="3"/>
  <c r="R5" i="3"/>
  <c r="AA5" i="3"/>
  <c r="Q5" i="3"/>
  <c r="P3" i="3"/>
  <c r="R3" i="3"/>
  <c r="V3" i="3"/>
  <c r="S3" i="3"/>
  <c r="O3" i="3"/>
  <c r="H3" i="3"/>
  <c r="J3" i="3"/>
  <c r="Y3" i="3"/>
  <c r="Q3" i="3"/>
  <c r="M3" i="3"/>
  <c r="T3" i="3"/>
  <c r="I3" i="3"/>
  <c r="U3" i="3"/>
  <c r="AA3" i="3"/>
  <c r="N3" i="3"/>
  <c r="X3" i="3"/>
  <c r="K3" i="3"/>
  <c r="W3" i="3"/>
  <c r="L3" i="3"/>
  <c r="Z3" i="3"/>
  <c r="N13" i="4"/>
  <c r="O13" i="4" s="1"/>
  <c r="N8" i="4"/>
  <c r="O8" i="4" s="1"/>
  <c r="J13" i="3"/>
  <c r="O13" i="3"/>
  <c r="S13" i="3"/>
  <c r="Z13" i="3"/>
  <c r="AA13" i="3"/>
  <c r="T13" i="3"/>
  <c r="K13" i="3"/>
  <c r="R13" i="3"/>
  <c r="P13" i="3"/>
  <c r="V13" i="3"/>
  <c r="L13" i="3"/>
  <c r="M13" i="3"/>
  <c r="I13" i="3"/>
  <c r="X13" i="3"/>
  <c r="W13" i="3"/>
  <c r="Q13" i="3"/>
  <c r="N13" i="3"/>
  <c r="H13" i="3"/>
  <c r="Y13" i="3"/>
  <c r="U13" i="3"/>
  <c r="L8" i="3"/>
  <c r="V8" i="3"/>
  <c r="Y8" i="3"/>
  <c r="T8" i="3"/>
  <c r="R8" i="3"/>
  <c r="X8" i="3"/>
  <c r="S8" i="3"/>
  <c r="I8" i="3"/>
  <c r="M8" i="3"/>
  <c r="H8" i="3"/>
  <c r="Q8" i="3"/>
  <c r="W8" i="3"/>
  <c r="J8" i="3"/>
  <c r="K8" i="3"/>
  <c r="U8" i="3"/>
  <c r="Z8" i="3"/>
  <c r="AA8" i="3"/>
  <c r="P8" i="3"/>
  <c r="G1" i="3"/>
  <c r="O8" i="3"/>
  <c r="N8" i="3"/>
  <c r="N9" i="3"/>
  <c r="R9" i="3"/>
  <c r="J9" i="3"/>
  <c r="V9" i="3"/>
  <c r="T9" i="3"/>
  <c r="M9" i="3"/>
  <c r="W9" i="3"/>
  <c r="K9" i="3"/>
  <c r="H9" i="3"/>
  <c r="L9" i="3"/>
  <c r="X9" i="3"/>
  <c r="O9" i="3"/>
  <c r="AA9" i="3"/>
  <c r="Q9" i="3"/>
  <c r="Z9" i="3"/>
  <c r="P9" i="3"/>
  <c r="U9" i="3"/>
  <c r="S9" i="3"/>
  <c r="Y9" i="3"/>
  <c r="I9" i="3"/>
  <c r="N5" i="4"/>
  <c r="O5" i="4" s="1"/>
  <c r="N6" i="4"/>
  <c r="O6" i="4" s="1"/>
  <c r="N2" i="4"/>
  <c r="O2" i="4" s="1"/>
  <c r="M15" i="4"/>
  <c r="G14" i="3" s="1"/>
  <c r="N10" i="4"/>
  <c r="O10" i="4" s="1"/>
  <c r="N3" i="4"/>
  <c r="O3" i="4" s="1"/>
  <c r="N11" i="4"/>
  <c r="O11" i="4" s="1"/>
  <c r="N4" i="4"/>
  <c r="O4" i="4" s="1"/>
  <c r="N12" i="4"/>
  <c r="O12" i="4" s="1"/>
  <c r="N7" i="4"/>
  <c r="O7" i="4" s="1"/>
  <c r="G17" i="3" l="1"/>
  <c r="G18" i="3"/>
  <c r="G19" i="3"/>
  <c r="G20" i="3"/>
  <c r="G21" i="3"/>
  <c r="G22" i="3"/>
  <c r="G15" i="3"/>
  <c r="G16" i="3"/>
</calcChain>
</file>

<file path=xl/comments1.xml><?xml version="1.0" encoding="utf-8"?>
<comments xmlns="http://schemas.openxmlformats.org/spreadsheetml/2006/main">
  <authors>
    <author>Windows User</author>
  </authors>
  <commentList>
    <comment ref="A2" authorId="0">
      <text>
        <r>
          <rPr>
            <b/>
            <sz val="9"/>
            <color indexed="81"/>
            <rFont val="Tahoma"/>
            <family val="2"/>
          </rPr>
          <t>In other words, how low can any non-essential abilities go before an NPC is simply unlikely to be an adventurer? A fighter doesn't use Intelligence as a key statistic, for instance, and can probably get away with having a fairly low one -- but how low? Is he still viable with a 3 Intelligence? Set this number where you think the lowest possible stat should be for any NPC who is adventuring. (The default here is 8, though we sometimes play with 5 as an alternative.)</t>
        </r>
      </text>
    </comment>
    <comment ref="A3" authorId="0">
      <text>
        <r>
          <rPr>
            <b/>
            <sz val="9"/>
            <color indexed="81"/>
            <rFont val="Tahoma"/>
            <family val="2"/>
          </rPr>
          <t xml:space="preserve">Key abilities or primary abilities are the attributes (Strength, Wisdom, etc.) that are most closely tied with baseline class features for any particular class. For instance, how high does an NPC's Charisma need to be to be viable as a sorcerer? </t>
        </r>
        <r>
          <rPr>
            <sz val="9"/>
            <color indexed="81"/>
            <rFont val="Tahoma"/>
            <family val="2"/>
          </rPr>
          <t xml:space="preserve">
</t>
        </r>
      </text>
    </comment>
    <comment ref="A4" authorId="0">
      <text>
        <r>
          <rPr>
            <b/>
            <sz val="9"/>
            <color indexed="81"/>
            <rFont val="Tahoma"/>
            <family val="2"/>
          </rPr>
          <t xml:space="preserve">That is, how often do adventuring-class NPCs with high Intelligence or Charisma scores </t>
        </r>
        <r>
          <rPr>
            <b/>
            <i/>
            <sz val="9"/>
            <color indexed="81"/>
            <rFont val="Tahoma"/>
            <family val="2"/>
          </rPr>
          <t xml:space="preserve">also </t>
        </r>
        <r>
          <rPr>
            <b/>
            <sz val="9"/>
            <color indexed="81"/>
            <rFont val="Tahoma"/>
            <family val="2"/>
          </rPr>
          <t xml:space="preserve">have the genes, bloodlines, pacts, or similar advantages to develop magical ability? 
A 100 percent means everyone who has a high enough ability score to cast arcane spells has the ability to learn to cast arcane spells, though they might choose not to. A 50 percent would mean that even if one had a high enough Intelligence to be a wizard and wanted to be one, that person would only be 50% likely to have the unnatural gifts -- chromosomes, whatever -- to perform magic.
This same basic math applies to the Divine and Minor Caster frequency questions as well. </t>
        </r>
        <r>
          <rPr>
            <sz val="9"/>
            <color indexed="81"/>
            <rFont val="Tahoma"/>
            <family val="2"/>
          </rPr>
          <t xml:space="preserve">
</t>
        </r>
      </text>
    </comment>
    <comment ref="A5" authorId="0">
      <text>
        <r>
          <rPr>
            <b/>
            <sz val="9"/>
            <color indexed="81"/>
            <rFont val="Tahoma"/>
            <family val="2"/>
          </rPr>
          <t xml:space="preserve">That is, how often do gods and the like tend to imbue otherwise qualified (high Wisdom) adventuring-class folk with divine magical abilities? </t>
        </r>
        <r>
          <rPr>
            <sz val="9"/>
            <color indexed="81"/>
            <rFont val="Tahoma"/>
            <family val="2"/>
          </rPr>
          <t xml:space="preserve">
</t>
        </r>
      </text>
    </comment>
    <comment ref="A6" authorId="0">
      <text>
        <r>
          <rPr>
            <b/>
            <sz val="9"/>
            <color indexed="81"/>
            <rFont val="Tahoma"/>
            <family val="2"/>
          </rPr>
          <t>That is, how often would you expect low-level magic (including ki or psi abilities, lay on hands, exclusively low-level spellcasting as seen with rangers and paladins) to be granted or taught to NPCs?</t>
        </r>
        <r>
          <rPr>
            <sz val="9"/>
            <color indexed="81"/>
            <rFont val="Tahoma"/>
            <family val="2"/>
          </rPr>
          <t xml:space="preserve">
</t>
        </r>
      </text>
    </comment>
    <comment ref="A7" authorId="0">
      <text>
        <r>
          <rPr>
            <b/>
            <sz val="9"/>
            <color indexed="81"/>
            <rFont val="Tahoma"/>
            <family val="2"/>
          </rPr>
          <t xml:space="preserve">Some classes -- like fighter and rogue -- are clearly represented and accessible in pretty much every culture we know of, real or imaginary. Others, like the monk and druid, seem to be particular to specific cultures, or a narrower range of them. If a region doesn't have a lot of "cultural accessibility" for a class, that means that even NPCs with the right attributes might never meet someone who can mentor them. If cultural accessibility is set to 100 percent, then that means pretty much anyone with the right set of attributes can find a support system, network, mentor or other entry point to the class. 
Percentages for Cultural Accessibility may be set by hand (without using the buttons) to levels higher than 100% if the context seems likely to encourage a greater-than-normal concentration of a particular class. Example: a city with competing wizard's academies and several rival spell libraries might attract 300% wizards. A mountain sanctuary for monks might be set at 1000% monk accessibility. </t>
        </r>
        <r>
          <rPr>
            <sz val="9"/>
            <color indexed="81"/>
            <rFont val="Tahoma"/>
            <family val="2"/>
          </rPr>
          <t xml:space="preserve">
</t>
        </r>
      </text>
    </comment>
    <comment ref="A19" authorId="0">
      <text>
        <r>
          <rPr>
            <b/>
            <sz val="9"/>
            <color indexed="81"/>
            <rFont val="Tahoma"/>
            <family val="2"/>
          </rPr>
          <t>Typical Settlement Sizes:
Settlement Type // Population Range
Thorp // Fewer than 20
Hamlet // 21–60
Village // 61–200
Small town // 201–2,000
Large town // 2,001–5,000
Small city // 5,001–10,000
Large city // 10,001–25,000
Metropolis // More than 25,000</t>
        </r>
        <r>
          <rPr>
            <sz val="9"/>
            <color indexed="81"/>
            <rFont val="Tahoma"/>
            <family val="2"/>
          </rPr>
          <t xml:space="preserve">
</t>
        </r>
      </text>
    </comment>
    <comment ref="A20" authorId="0">
      <text>
        <r>
          <rPr>
            <sz val="9"/>
            <color indexed="81"/>
            <rFont val="Tahoma"/>
            <family val="2"/>
          </rPr>
          <t xml:space="preserve">Use "Commerce" to indicate an urban center with populations engaged in trade, education, manufacturing. Use "Agricultural" to indicate a more rural setting where most of the activity is aimed at production of raw materials (including food). 
</t>
        </r>
      </text>
    </comment>
  </commentList>
</comments>
</file>

<file path=xl/sharedStrings.xml><?xml version="1.0" encoding="utf-8"?>
<sst xmlns="http://schemas.openxmlformats.org/spreadsheetml/2006/main" count="121" uniqueCount="76">
  <si>
    <t>Ability</t>
  </si>
  <si>
    <t>Strength</t>
  </si>
  <si>
    <t>Dexterity</t>
  </si>
  <si>
    <t>Constitution</t>
  </si>
  <si>
    <t>Intelligence</t>
  </si>
  <si>
    <t>Wisdom</t>
  </si>
  <si>
    <t>Charisma</t>
  </si>
  <si>
    <t>Percentage of Whole</t>
  </si>
  <si>
    <t># per 1000 PCs</t>
  </si>
  <si>
    <t>Barbarian</t>
  </si>
  <si>
    <t>Bard</t>
  </si>
  <si>
    <t>Cleric</t>
  </si>
  <si>
    <t>Druid</t>
  </si>
  <si>
    <t>Fighter</t>
  </si>
  <si>
    <t>Monk</t>
  </si>
  <si>
    <t>Paladin</t>
  </si>
  <si>
    <t>Ranger</t>
  </si>
  <si>
    <t>Rogue</t>
  </si>
  <si>
    <t>Sorcerer</t>
  </si>
  <si>
    <t>Warlock</t>
  </si>
  <si>
    <t>Wizard</t>
  </si>
  <si>
    <t>Ability Probabilities</t>
  </si>
  <si>
    <t>Minimum for "Dump Stats"?</t>
  </si>
  <si>
    <t>Minimum for Key Abilities?</t>
  </si>
  <si>
    <t>Dump Stat:</t>
  </si>
  <si>
    <t>Key Stat:</t>
  </si>
  <si>
    <t>Frequency for Arcane Selection?</t>
  </si>
  <si>
    <t>Frequency for Divine Selection?</t>
  </si>
  <si>
    <t>Cultural Accessibility: Barbarian</t>
  </si>
  <si>
    <t>Cultural Accessibility: Bard</t>
  </si>
  <si>
    <t>Cultural Accessibility: Cleric</t>
  </si>
  <si>
    <t>Cultural Accessibility: Druid</t>
  </si>
  <si>
    <t>Cultural Accessibility: Monk</t>
  </si>
  <si>
    <t>Cultural Accessibility: Fighter</t>
  </si>
  <si>
    <t>Cultural Accessibility: Paladin</t>
  </si>
  <si>
    <t>Cultural Accessibility: Ranger</t>
  </si>
  <si>
    <t>Cultural Accessibility: Rogue</t>
  </si>
  <si>
    <t>Cultural Accessibility: Sorcerer</t>
  </si>
  <si>
    <t>Cultural Accessibility: Warlock</t>
  </si>
  <si>
    <t>Cultural Accessibility: Wizard</t>
  </si>
  <si>
    <t>VARIABLES</t>
  </si>
  <si>
    <t>Level Distributions</t>
  </si>
  <si>
    <t>Sum</t>
  </si>
  <si>
    <t>High Longevity</t>
  </si>
  <si>
    <t>Low Longevity</t>
  </si>
  <si>
    <t>Arcane:</t>
  </si>
  <si>
    <t>Divine:</t>
  </si>
  <si>
    <t>Settings &amp; Assumptions</t>
  </si>
  <si>
    <t>Setting</t>
  </si>
  <si>
    <t>Settings</t>
  </si>
  <si>
    <t>Level 1</t>
  </si>
  <si>
    <t>Default</t>
  </si>
  <si>
    <t>NONADVENTURING</t>
  </si>
  <si>
    <t>Labor Fishing Farming</t>
  </si>
  <si>
    <t>Craft</t>
  </si>
  <si>
    <t>Trade (merchants, sailors)</t>
  </si>
  <si>
    <t>Learned</t>
  </si>
  <si>
    <t>Art Hospitality &amp; Entertainment</t>
  </si>
  <si>
    <t>Aristocrat</t>
  </si>
  <si>
    <t>At-Arms</t>
  </si>
  <si>
    <t>Food Production (Bakers etc)</t>
  </si>
  <si>
    <t>Commerce</t>
  </si>
  <si>
    <t>Agriculture</t>
  </si>
  <si>
    <t>Economic Focus</t>
  </si>
  <si>
    <t>Population</t>
  </si>
  <si>
    <t>Selection</t>
  </si>
  <si>
    <t>Accessibility</t>
  </si>
  <si>
    <t xml:space="preserve"> Probability</t>
  </si>
  <si>
    <t># per 100,000 Population</t>
  </si>
  <si>
    <t>TokenMagic:</t>
  </si>
  <si>
    <t>Minor Caster and Ki Frequency?</t>
  </si>
  <si>
    <t>Cumulative</t>
  </si>
  <si>
    <t>Probability</t>
  </si>
  <si>
    <t>% Adventuring</t>
  </si>
  <si>
    <t>% Nonadventuring</t>
  </si>
  <si>
    <t>ADVENTURING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</si>
</sst>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0.000"/>
    <numFmt numFmtId="166" formatCode="0.00000"/>
    <numFmt numFmtId="167" formatCode="0.00000000"/>
    <numFmt numFmtId="168"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9"/>
      <color theme="1"/>
      <name val="Calibri"/>
      <family val="2"/>
      <scheme val="minor"/>
    </font>
    <font>
      <sz val="9"/>
      <color theme="1"/>
      <name val="Calibri"/>
      <family val="2"/>
      <scheme val="minor"/>
    </font>
    <font>
      <sz val="9"/>
      <color indexed="81"/>
      <name val="Tahoma"/>
      <family val="2"/>
    </font>
    <font>
      <b/>
      <sz val="9"/>
      <color indexed="81"/>
      <name val="Tahoma"/>
      <family val="2"/>
    </font>
    <font>
      <b/>
      <i/>
      <sz val="9"/>
      <color indexed="81"/>
      <name val="Tahoma"/>
      <family val="2"/>
    </font>
    <font>
      <sz val="11"/>
      <color theme="5"/>
      <name val="Calibri"/>
      <family val="2"/>
      <scheme val="minor"/>
    </font>
    <font>
      <sz val="11"/>
      <color theme="5" tint="0.79998168889431442"/>
      <name val="Calibri"/>
      <family val="2"/>
      <scheme val="minor"/>
    </font>
    <font>
      <b/>
      <sz val="11"/>
      <color theme="5" tint="0.79998168889431442"/>
      <name val="Calibri"/>
      <family val="2"/>
      <scheme val="minor"/>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10" fontId="0" fillId="0" borderId="0" xfId="0" applyNumberFormat="1"/>
    <xf numFmtId="9" fontId="0" fillId="0" borderId="0" xfId="0" applyNumberFormat="1"/>
    <xf numFmtId="2" fontId="0" fillId="0" borderId="0" xfId="0" applyNumberFormat="1"/>
    <xf numFmtId="3" fontId="0" fillId="0" borderId="0" xfId="0" applyNumberFormat="1"/>
    <xf numFmtId="165" fontId="0" fillId="0" borderId="0" xfId="0" applyNumberFormat="1"/>
    <xf numFmtId="1" fontId="0" fillId="0" borderId="0" xfId="0" applyNumberFormat="1"/>
    <xf numFmtId="166" fontId="0" fillId="0" borderId="0" xfId="0" applyNumberFormat="1"/>
    <xf numFmtId="167" fontId="0" fillId="0" borderId="0" xfId="0" applyNumberFormat="1"/>
    <xf numFmtId="0" fontId="0" fillId="2" borderId="0" xfId="0" applyFill="1"/>
    <xf numFmtId="0" fontId="2" fillId="5" borderId="0" xfId="0" applyFont="1" applyFill="1"/>
    <xf numFmtId="0" fontId="3" fillId="5" borderId="0" xfId="0" applyFont="1" applyFill="1"/>
    <xf numFmtId="0" fontId="0" fillId="6" borderId="0" xfId="0" applyFill="1"/>
    <xf numFmtId="0" fontId="5" fillId="0" borderId="0" xfId="0" applyFont="1" applyAlignment="1">
      <alignment wrapText="1"/>
    </xf>
    <xf numFmtId="0" fontId="6" fillId="0" borderId="0" xfId="0" applyFont="1" applyAlignment="1">
      <alignment wrapText="1"/>
    </xf>
    <xf numFmtId="0" fontId="0" fillId="0" borderId="6" xfId="0" applyBorder="1"/>
    <xf numFmtId="0" fontId="0" fillId="0" borderId="8" xfId="0" applyBorder="1"/>
    <xf numFmtId="0" fontId="0" fillId="0" borderId="0" xfId="0" applyAlignment="1">
      <alignment wrapText="1"/>
    </xf>
    <xf numFmtId="0" fontId="0" fillId="7" borderId="0" xfId="0" applyFill="1" applyAlignment="1">
      <alignment wrapText="1"/>
    </xf>
    <xf numFmtId="0" fontId="0" fillId="7" borderId="0" xfId="0" applyFill="1"/>
    <xf numFmtId="0" fontId="3" fillId="4" borderId="0" xfId="0" applyFont="1" applyFill="1"/>
    <xf numFmtId="0" fontId="4" fillId="9" borderId="0" xfId="0" applyFont="1" applyFill="1" applyAlignment="1">
      <alignment wrapText="1"/>
    </xf>
    <xf numFmtId="10" fontId="0" fillId="3" borderId="0" xfId="0" applyNumberFormat="1" applyFill="1"/>
    <xf numFmtId="9" fontId="0" fillId="3" borderId="0" xfId="0" applyNumberFormat="1" applyFill="1"/>
    <xf numFmtId="0" fontId="3" fillId="12" borderId="0" xfId="0" applyFont="1" applyFill="1" applyAlignment="1">
      <alignment wrapText="1"/>
    </xf>
    <xf numFmtId="9" fontId="0" fillId="13" borderId="0" xfId="0" applyNumberFormat="1" applyFill="1"/>
    <xf numFmtId="10" fontId="0" fillId="13" borderId="0" xfId="0" applyNumberFormat="1" applyFill="1"/>
    <xf numFmtId="9" fontId="0" fillId="13" borderId="0" xfId="1" applyFont="1" applyFill="1"/>
    <xf numFmtId="9" fontId="0" fillId="10" borderId="0" xfId="0" applyNumberFormat="1" applyFill="1"/>
    <xf numFmtId="0" fontId="3" fillId="18" borderId="0" xfId="0" applyFont="1" applyFill="1" applyAlignment="1">
      <alignment wrapText="1"/>
    </xf>
    <xf numFmtId="0" fontId="3" fillId="16" borderId="0" xfId="0" applyFont="1" applyFill="1" applyAlignment="1">
      <alignment wrapText="1"/>
    </xf>
    <xf numFmtId="164" fontId="0" fillId="14" borderId="0" xfId="0" applyNumberFormat="1" applyFill="1"/>
    <xf numFmtId="0" fontId="3" fillId="17" borderId="0" xfId="0" applyFont="1" applyFill="1" applyAlignment="1">
      <alignment wrapText="1"/>
    </xf>
    <xf numFmtId="10" fontId="0" fillId="11" borderId="0" xfId="1" applyNumberFormat="1" applyFont="1" applyFill="1"/>
    <xf numFmtId="0" fontId="3" fillId="20" borderId="0" xfId="0" applyFont="1" applyFill="1" applyAlignment="1">
      <alignment wrapText="1"/>
    </xf>
    <xf numFmtId="1" fontId="0" fillId="22" borderId="0" xfId="0" applyNumberFormat="1" applyFill="1"/>
    <xf numFmtId="0" fontId="3" fillId="19" borderId="0" xfId="0" applyFont="1" applyFill="1" applyAlignment="1">
      <alignment wrapText="1"/>
    </xf>
    <xf numFmtId="164" fontId="0" fillId="15" borderId="4" xfId="0" applyNumberFormat="1" applyFill="1" applyBorder="1"/>
    <xf numFmtId="168" fontId="0" fillId="23" borderId="0" xfId="2" applyNumberFormat="1" applyFont="1" applyFill="1"/>
    <xf numFmtId="0" fontId="10" fillId="2" borderId="0" xfId="0" applyFont="1" applyFill="1" applyAlignment="1">
      <alignment wrapText="1"/>
    </xf>
    <xf numFmtId="164" fontId="11" fillId="8" borderId="0" xfId="0" applyNumberFormat="1" applyFont="1" applyFill="1"/>
    <xf numFmtId="164" fontId="0" fillId="21" borderId="4" xfId="0" applyNumberFormat="1" applyFill="1" applyBorder="1"/>
    <xf numFmtId="168" fontId="0" fillId="0" borderId="0" xfId="2" applyNumberFormat="1" applyFont="1"/>
    <xf numFmtId="0" fontId="12" fillId="2" borderId="0" xfId="0" applyFont="1" applyFill="1"/>
    <xf numFmtId="168" fontId="11" fillId="2" borderId="0" xfId="2" applyNumberFormat="1" applyFont="1" applyFill="1"/>
    <xf numFmtId="0" fontId="11" fillId="2" borderId="0" xfId="0" applyFont="1" applyFill="1"/>
    <xf numFmtId="43" fontId="3" fillId="5" borderId="0" xfId="2" applyFont="1" applyFill="1"/>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168" fontId="0" fillId="0" borderId="5" xfId="2" applyNumberFormat="1" applyFont="1" applyBorder="1" applyAlignment="1" applyProtection="1">
      <alignment horizontal="left"/>
      <protection locked="0"/>
    </xf>
    <xf numFmtId="0" fontId="0" fillId="6" borderId="0" xfId="0" applyFill="1" applyProtection="1">
      <protection locked="0"/>
    </xf>
    <xf numFmtId="0" fontId="0" fillId="0" borderId="7" xfId="0" applyBorder="1" applyProtection="1">
      <protection locked="0"/>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activeX/activeX3.xml><?xml version="1.0" encoding="utf-8"?>
<ax:ocx xmlns:ax="http://schemas.microsoft.com/office/2006/activeX" xmlns:r="http://schemas.openxmlformats.org/officeDocument/2006/relationships" ax:classid="{79176FB0-B7F2-11CE-97EF-00AA006D2776}" ax:persistence="persistStreamInit" r:id="rId1"/>
</file>

<file path=xl/activeX/activeX4.xml><?xml version="1.0" encoding="utf-8"?>
<ax:ocx xmlns:ax="http://schemas.microsoft.com/office/2006/activeX" xmlns:r="http://schemas.openxmlformats.org/officeDocument/2006/relationships" ax:classid="{79176FB0-B7F2-11CE-97EF-00AA006D2776}" ax:persistence="persistStreamInit" r:id="rId1"/>
</file>

<file path=xl/activeX/activeX5.xml><?xml version="1.0" encoding="utf-8"?>
<ax:ocx xmlns:ax="http://schemas.microsoft.com/office/2006/activeX" xmlns:r="http://schemas.openxmlformats.org/officeDocument/2006/relationships" ax:classid="{79176FB0-B7F2-11CE-97EF-00AA006D2776}" ax:persistence="persistStreamInit" r:id="rId1"/>
</file>

<file path=xl/activeX/activeX6.xml><?xml version="1.0" encoding="utf-8"?>
<ax:ocx xmlns:ax="http://schemas.microsoft.com/office/2006/activeX" xmlns:r="http://schemas.openxmlformats.org/officeDocument/2006/relationships" ax:classid="{79176FB0-B7F2-11CE-97EF-00AA006D2776}" ax:persistence="persistStreamInit" r:id="rId1"/>
</file>

<file path=xl/activeX/activeX7.xml><?xml version="1.0" encoding="utf-8"?>
<ax:ocx xmlns:ax="http://schemas.microsoft.com/office/2006/activeX" xmlns:r="http://schemas.openxmlformats.org/officeDocument/2006/relationships" ax:classid="{79176FB0-B7F2-11CE-97EF-00AA006D2776}" ax:persistence="persistStreamInit" r:id="rId1"/>
</file>

<file path=xl/activeX/activeX8.xml><?xml version="1.0" encoding="utf-8"?>
<ax:ocx xmlns:ax="http://schemas.microsoft.com/office/2006/activeX" xmlns:r="http://schemas.openxmlformats.org/officeDocument/2006/relationships" ax:classid="{79176FB0-B7F2-11CE-97EF-00AA006D2776}" ax:persistence="persistStreamInit" r:id="rId1"/>
</file>

<file path=xl/activeX/activeX9.xml><?xml version="1.0" encoding="utf-8"?>
<ax:ocx xmlns:ax="http://schemas.microsoft.com/office/2006/activeX" xmlns:r="http://schemas.openxmlformats.org/officeDocument/2006/relationships" ax:classid="{79176FB0-B7F2-11CE-97EF-00AA006D2776}" ax:persistence="persistStreamInit" r:id="rId1"/>
</file>

<file path=xl/activeX/activeX10.xml><?xml version="1.0" encoding="utf-8"?>
<ax:ocx xmlns:ax="http://schemas.microsoft.com/office/2006/activeX" xmlns:r="http://schemas.openxmlformats.org/officeDocument/2006/relationships" ax:classid="{79176FB0-B7F2-11CE-97EF-00AA006D2776}" ax:persistence="persistStreamInit" r:id="rId1"/>
</file>

<file path=xl/activeX/activeX11.xml><?xml version="1.0" encoding="utf-8"?>
<ax:ocx xmlns:ax="http://schemas.microsoft.com/office/2006/activeX" xmlns:r="http://schemas.openxmlformats.org/officeDocument/2006/relationships" ax:classid="{79176FB0-B7F2-11CE-97EF-00AA006D2776}" ax:persistence="persistStreamInit" r:id="rId1"/>
</file>

<file path=xl/activeX/activeX12.xml><?xml version="1.0" encoding="utf-8"?>
<ax:ocx xmlns:ax="http://schemas.microsoft.com/office/2006/activeX" xmlns:r="http://schemas.openxmlformats.org/officeDocument/2006/relationships" ax:classid="{79176FB0-B7F2-11CE-97EF-00AA006D2776}" ax:persistence="persistStreamInit" r:id="rId1"/>
</file>

<file path=xl/activeX/activeX13.xml><?xml version="1.0" encoding="utf-8"?>
<ax:ocx xmlns:ax="http://schemas.microsoft.com/office/2006/activeX" xmlns:r="http://schemas.openxmlformats.org/officeDocument/2006/relationships" ax:classid="{79176FB0-B7F2-11CE-97EF-00AA006D2776}" ax:persistence="persistStreamInit" r:id="rId1"/>
</file>

<file path=xl/activeX/activeX14.xml><?xml version="1.0" encoding="utf-8"?>
<ax:ocx xmlns:ax="http://schemas.microsoft.com/office/2006/activeX" xmlns:r="http://schemas.openxmlformats.org/officeDocument/2006/relationships" ax:classid="{79176FB0-B7F2-11CE-97EF-00AA006D2776}" ax:persistence="persistStreamInit" r:id="rId1"/>
</file>

<file path=xl/activeX/activeX15.xml><?xml version="1.0" encoding="utf-8"?>
<ax:ocx xmlns:ax="http://schemas.microsoft.com/office/2006/activeX" xmlns:r="http://schemas.openxmlformats.org/officeDocument/2006/relationships" ax:classid="{79176FB0-B7F2-11CE-97EF-00AA006D2776}" ax:persistence="persistStreamInit" r:id="rId1"/>
</file>

<file path=xl/activeX/activeX16.xml><?xml version="1.0" encoding="utf-8"?>
<ax:ocx xmlns:ax="http://schemas.microsoft.com/office/2006/activeX" xmlns:r="http://schemas.openxmlformats.org/officeDocument/2006/relationships" ax:classid="{79176FB0-B7F2-11CE-97EF-00AA006D2776}" ax:persistence="persistStreamInit" r:id="rId1"/>
</file>

<file path=xl/activeX/activeX17.xml><?xml version="1.0" encoding="utf-8"?>
<ax:ocx xmlns:ax="http://schemas.microsoft.com/office/2006/activeX" xmlns:r="http://schemas.openxmlformats.org/officeDocument/2006/relationships" ax:classid="{79176FB0-B7F2-11CE-97EF-00AA006D2776}" ax:persistence="persistStreamInit" r:id="rId1"/>
</file>

<file path=xl/activeX/activeX18.xml><?xml version="1.0" encoding="utf-8"?>
<ax:ocx xmlns:ax="http://schemas.microsoft.com/office/2006/activeX" xmlns:r="http://schemas.openxmlformats.org/officeDocument/2006/relationships" ax:classid="{DFD181E0-5E2F-11CE-A449-00AA004A803D}"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19050</xdr:rowOff>
        </xdr:from>
        <xdr:to>
          <xdr:col>1</xdr:col>
          <xdr:colOff>552450</xdr:colOff>
          <xdr:row>1</xdr:row>
          <xdr:rowOff>180975</xdr:rowOff>
        </xdr:to>
        <xdr:sp macro="" textlink="">
          <xdr:nvSpPr>
            <xdr:cNvPr id="1026" name="Dumpstat"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9525</xdr:rowOff>
        </xdr:from>
        <xdr:to>
          <xdr:col>1</xdr:col>
          <xdr:colOff>552450</xdr:colOff>
          <xdr:row>2</xdr:row>
          <xdr:rowOff>171450</xdr:rowOff>
        </xdr:to>
        <xdr:sp macro="" textlink="">
          <xdr:nvSpPr>
            <xdr:cNvPr id="1027" name="Keystat"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9525</xdr:rowOff>
        </xdr:from>
        <xdr:to>
          <xdr:col>1</xdr:col>
          <xdr:colOff>552450</xdr:colOff>
          <xdr:row>3</xdr:row>
          <xdr:rowOff>171450</xdr:rowOff>
        </xdr:to>
        <xdr:sp macro="" textlink="">
          <xdr:nvSpPr>
            <xdr:cNvPr id="1028" name="Arcane"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9525</xdr:rowOff>
        </xdr:from>
        <xdr:to>
          <xdr:col>1</xdr:col>
          <xdr:colOff>552450</xdr:colOff>
          <xdr:row>4</xdr:row>
          <xdr:rowOff>171450</xdr:rowOff>
        </xdr:to>
        <xdr:sp macro="" textlink="">
          <xdr:nvSpPr>
            <xdr:cNvPr id="1029" name="Divine"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9525</xdr:rowOff>
        </xdr:from>
        <xdr:to>
          <xdr:col>1</xdr:col>
          <xdr:colOff>552450</xdr:colOff>
          <xdr:row>5</xdr:row>
          <xdr:rowOff>171450</xdr:rowOff>
        </xdr:to>
        <xdr:sp macro="" textlink="">
          <xdr:nvSpPr>
            <xdr:cNvPr id="1030" name="KiPsi"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9525</xdr:rowOff>
        </xdr:from>
        <xdr:to>
          <xdr:col>1</xdr:col>
          <xdr:colOff>552450</xdr:colOff>
          <xdr:row>6</xdr:row>
          <xdr:rowOff>171450</xdr:rowOff>
        </xdr:to>
        <xdr:sp macro="" textlink="">
          <xdr:nvSpPr>
            <xdr:cNvPr id="1031" name="Barbarian"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9525</xdr:rowOff>
        </xdr:from>
        <xdr:to>
          <xdr:col>1</xdr:col>
          <xdr:colOff>552450</xdr:colOff>
          <xdr:row>7</xdr:row>
          <xdr:rowOff>171450</xdr:rowOff>
        </xdr:to>
        <xdr:sp macro="" textlink="">
          <xdr:nvSpPr>
            <xdr:cNvPr id="1032" name="Bard"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9525</xdr:rowOff>
        </xdr:from>
        <xdr:to>
          <xdr:col>1</xdr:col>
          <xdr:colOff>552450</xdr:colOff>
          <xdr:row>8</xdr:row>
          <xdr:rowOff>171450</xdr:rowOff>
        </xdr:to>
        <xdr:sp macro="" textlink="">
          <xdr:nvSpPr>
            <xdr:cNvPr id="1033" name="Cleric"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9525</xdr:rowOff>
        </xdr:from>
        <xdr:to>
          <xdr:col>1</xdr:col>
          <xdr:colOff>552450</xdr:colOff>
          <xdr:row>9</xdr:row>
          <xdr:rowOff>171450</xdr:rowOff>
        </xdr:to>
        <xdr:sp macro="" textlink="">
          <xdr:nvSpPr>
            <xdr:cNvPr id="1034" name="Druid"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9525</xdr:rowOff>
        </xdr:from>
        <xdr:to>
          <xdr:col>1</xdr:col>
          <xdr:colOff>552450</xdr:colOff>
          <xdr:row>10</xdr:row>
          <xdr:rowOff>171450</xdr:rowOff>
        </xdr:to>
        <xdr:sp macro="" textlink="">
          <xdr:nvSpPr>
            <xdr:cNvPr id="1035" name="Fighter"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9525</xdr:rowOff>
        </xdr:from>
        <xdr:to>
          <xdr:col>1</xdr:col>
          <xdr:colOff>552450</xdr:colOff>
          <xdr:row>11</xdr:row>
          <xdr:rowOff>171450</xdr:rowOff>
        </xdr:to>
        <xdr:sp macro="" textlink="">
          <xdr:nvSpPr>
            <xdr:cNvPr id="1036" name="Monk"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9525</xdr:rowOff>
        </xdr:from>
        <xdr:to>
          <xdr:col>1</xdr:col>
          <xdr:colOff>552450</xdr:colOff>
          <xdr:row>12</xdr:row>
          <xdr:rowOff>171450</xdr:rowOff>
        </xdr:to>
        <xdr:sp macro="" textlink="">
          <xdr:nvSpPr>
            <xdr:cNvPr id="1037" name="Paladin"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9525</xdr:rowOff>
        </xdr:from>
        <xdr:to>
          <xdr:col>1</xdr:col>
          <xdr:colOff>552450</xdr:colOff>
          <xdr:row>13</xdr:row>
          <xdr:rowOff>171450</xdr:rowOff>
        </xdr:to>
        <xdr:sp macro="" textlink="">
          <xdr:nvSpPr>
            <xdr:cNvPr id="1038" name="Ranger"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1</xdr:col>
          <xdr:colOff>552450</xdr:colOff>
          <xdr:row>14</xdr:row>
          <xdr:rowOff>171450</xdr:rowOff>
        </xdr:to>
        <xdr:sp macro="" textlink="">
          <xdr:nvSpPr>
            <xdr:cNvPr id="1039" name="Rogue"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xdr:rowOff>
        </xdr:from>
        <xdr:to>
          <xdr:col>1</xdr:col>
          <xdr:colOff>552450</xdr:colOff>
          <xdr:row>15</xdr:row>
          <xdr:rowOff>171450</xdr:rowOff>
        </xdr:to>
        <xdr:sp macro="" textlink="">
          <xdr:nvSpPr>
            <xdr:cNvPr id="1040" name="Sorcerer"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1</xdr:col>
          <xdr:colOff>552450</xdr:colOff>
          <xdr:row>16</xdr:row>
          <xdr:rowOff>171450</xdr:rowOff>
        </xdr:to>
        <xdr:sp macro="" textlink="">
          <xdr:nvSpPr>
            <xdr:cNvPr id="1041" name="Warlock"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9525</xdr:rowOff>
        </xdr:from>
        <xdr:to>
          <xdr:col>1</xdr:col>
          <xdr:colOff>552450</xdr:colOff>
          <xdr:row>17</xdr:row>
          <xdr:rowOff>171450</xdr:rowOff>
        </xdr:to>
        <xdr:sp macro="" textlink="">
          <xdr:nvSpPr>
            <xdr:cNvPr id="1042" name="Wizard"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18</xdr:row>
          <xdr:rowOff>28575</xdr:rowOff>
        </xdr:from>
        <xdr:to>
          <xdr:col>1</xdr:col>
          <xdr:colOff>571500</xdr:colOff>
          <xdr:row>18</xdr:row>
          <xdr:rowOff>171450</xdr:rowOff>
        </xdr:to>
        <xdr:sp macro="" textlink="">
          <xdr:nvSpPr>
            <xdr:cNvPr id="1043" name="Population"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1028700</xdr:colOff>
          <xdr:row>19</xdr:row>
          <xdr:rowOff>0</xdr:rowOff>
        </xdr:from>
        <xdr:to>
          <xdr:col>1</xdr:col>
          <xdr:colOff>581025</xdr:colOff>
          <xdr:row>19</xdr:row>
          <xdr:rowOff>247650</xdr:rowOff>
        </xdr:to>
        <xdr:sp macro="" textlink="">
          <xdr:nvSpPr>
            <xdr:cNvPr id="1045" name="Economic"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Composite">
  <a:themeElements>
    <a:clrScheme name="Composite">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Composite">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image" Target="../media/image3.emf"/><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image" Target="../media/image2.emf"/><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22"/>
  <sheetViews>
    <sheetView showGridLines="0" tabSelected="1" workbookViewId="0">
      <selection activeCell="C17" sqref="C17"/>
    </sheetView>
  </sheetViews>
  <sheetFormatPr defaultRowHeight="15" x14ac:dyDescent="0.25"/>
  <cols>
    <col min="1" max="1" width="30.28515625" customWidth="1"/>
    <col min="3" max="3" width="8.85546875" customWidth="1"/>
    <col min="4" max="4" width="7.7109375" customWidth="1"/>
    <col min="5" max="5" width="2.140625" style="9" customWidth="1"/>
    <col min="6" max="6" width="26.7109375" customWidth="1"/>
    <col min="7" max="7" width="11.7109375" customWidth="1"/>
    <col min="8" max="27" width="8.85546875" customWidth="1"/>
  </cols>
  <sheetData>
    <row r="1" spans="1:27" x14ac:dyDescent="0.25">
      <c r="A1" s="10" t="s">
        <v>47</v>
      </c>
      <c r="B1" s="11"/>
      <c r="C1" s="11" t="s">
        <v>48</v>
      </c>
      <c r="D1" s="11" t="s">
        <v>51</v>
      </c>
      <c r="E1" s="11"/>
      <c r="F1" s="10" t="s">
        <v>75</v>
      </c>
      <c r="G1" s="46" t="str">
        <f>CONCATENATE("Total: ",ROUND(SUM(G2:G13),0))</f>
        <v>Total: 23</v>
      </c>
      <c r="H1" s="11" t="s">
        <v>50</v>
      </c>
      <c r="I1" s="11">
        <v>2</v>
      </c>
      <c r="J1" s="11">
        <v>3</v>
      </c>
      <c r="K1" s="11">
        <v>4</v>
      </c>
      <c r="L1" s="11">
        <v>5</v>
      </c>
      <c r="M1" s="11">
        <v>6</v>
      </c>
      <c r="N1" s="11">
        <v>7</v>
      </c>
      <c r="O1" s="11">
        <v>8</v>
      </c>
      <c r="P1" s="11">
        <v>9</v>
      </c>
      <c r="Q1" s="11">
        <v>10</v>
      </c>
      <c r="R1" s="11">
        <v>11</v>
      </c>
      <c r="S1" s="11">
        <v>12</v>
      </c>
      <c r="T1" s="11">
        <v>13</v>
      </c>
      <c r="U1" s="11">
        <v>14</v>
      </c>
      <c r="V1" s="11">
        <v>15</v>
      </c>
      <c r="W1" s="11">
        <v>16</v>
      </c>
      <c r="X1" s="11">
        <v>17</v>
      </c>
      <c r="Y1" s="11">
        <v>18</v>
      </c>
      <c r="Z1" s="11">
        <v>19</v>
      </c>
      <c r="AA1" s="11">
        <v>20</v>
      </c>
    </row>
    <row r="2" spans="1:27" x14ac:dyDescent="0.25">
      <c r="A2" s="12" t="s">
        <v>22</v>
      </c>
      <c r="B2" s="12"/>
      <c r="C2" s="47">
        <v>8</v>
      </c>
      <c r="D2" s="12">
        <v>8</v>
      </c>
      <c r="F2" t="s">
        <v>9</v>
      </c>
      <c r="G2" s="42">
        <f>SUM($C$19*Math!M2)</f>
        <v>5.598018804060001E-2</v>
      </c>
      <c r="H2" s="42">
        <f>SUM($G2*Math!Q2)</f>
        <v>4.478415043248001E-3</v>
      </c>
      <c r="I2" s="42">
        <f>SUM($G2*Math!R2)</f>
        <v>5.5980188040600015E-3</v>
      </c>
      <c r="J2" s="42">
        <f>SUM($G2*Math!S2)</f>
        <v>6.7176225648720011E-3</v>
      </c>
      <c r="K2" s="42">
        <f>SUM($G2*Math!T2)</f>
        <v>7.8372263256840016E-3</v>
      </c>
      <c r="L2" s="42">
        <f>SUM($G2*Math!U2)</f>
        <v>6.7176225648720011E-3</v>
      </c>
      <c r="M2" s="42">
        <f>SUM($G2*Math!V2)</f>
        <v>5.5980188040600015E-3</v>
      </c>
      <c r="N2" s="42">
        <f>SUM($G2*Math!W2)</f>
        <v>4.478415043248001E-3</v>
      </c>
      <c r="O2" s="42">
        <f>SUM($G2*Math!X2)</f>
        <v>3.9186131628420008E-3</v>
      </c>
      <c r="P2" s="42">
        <f>SUM($G2*Math!Y2)</f>
        <v>3.3588112824360005E-3</v>
      </c>
      <c r="Q2" s="42">
        <f>SUM($G2*Math!Z2)</f>
        <v>2.7990094020300007E-3</v>
      </c>
      <c r="R2" s="42">
        <f>SUM($G2*Math!AA2)</f>
        <v>2.2392075216240005E-3</v>
      </c>
      <c r="S2" s="42">
        <f>SUM($G2*Math!AB2)</f>
        <v>1.1196037608120003E-3</v>
      </c>
      <c r="T2" s="42">
        <f>SUM($G2*Math!AC2)</f>
        <v>5.5980188040600013E-4</v>
      </c>
      <c r="U2" s="42">
        <f>SUM($G2*Math!AD2)</f>
        <v>2.7990094020300006E-4</v>
      </c>
      <c r="V2" s="42">
        <f>SUM($G2*Math!AE2)</f>
        <v>1.3995047010150003E-4</v>
      </c>
      <c r="W2" s="42">
        <f>SUM($G2*Math!AF2)</f>
        <v>6.9975235050750016E-5</v>
      </c>
      <c r="X2" s="42">
        <f>SUM($G2*Math!AG2)</f>
        <v>3.4987617525375008E-5</v>
      </c>
      <c r="Y2" s="42">
        <f>SUM($G2*Math!AH2)</f>
        <v>1.7493808762687504E-5</v>
      </c>
      <c r="Z2" s="42">
        <f>SUM($G2*Math!AI2)</f>
        <v>8.746904381343752E-6</v>
      </c>
      <c r="AA2" s="42">
        <f>SUM($G2*Math!AJ2)</f>
        <v>8.7469043813357966E-6</v>
      </c>
    </row>
    <row r="3" spans="1:27" x14ac:dyDescent="0.25">
      <c r="A3" s="12" t="s">
        <v>23</v>
      </c>
      <c r="B3" s="12"/>
      <c r="C3" s="48">
        <v>14</v>
      </c>
      <c r="D3" s="12">
        <v>14</v>
      </c>
      <c r="F3" t="s">
        <v>10</v>
      </c>
      <c r="G3" s="42">
        <f>SUM($C$19*Math!M3)</f>
        <v>8.6389179074999975E-2</v>
      </c>
      <c r="H3" s="42">
        <f>SUM($G3*Math!Q3)</f>
        <v>6.911134325999998E-3</v>
      </c>
      <c r="I3" s="42">
        <f>SUM($G3*Math!R3)</f>
        <v>7.7750261167499977E-3</v>
      </c>
      <c r="J3" s="42">
        <f>SUM($G3*Math!S3)</f>
        <v>8.6389179074999982E-3</v>
      </c>
      <c r="K3" s="42">
        <f>SUM($G3*Math!T3)</f>
        <v>9.502809698249997E-3</v>
      </c>
      <c r="L3" s="42">
        <f>SUM($G3*Math!U3)</f>
        <v>8.6389179074999982E-3</v>
      </c>
      <c r="M3" s="42">
        <f>SUM($G3*Math!V3)</f>
        <v>7.7750261167499977E-3</v>
      </c>
      <c r="N3" s="42">
        <f>SUM($G3*Math!W3)</f>
        <v>6.911134325999998E-3</v>
      </c>
      <c r="O3" s="42">
        <f>SUM($G3*Math!X3)</f>
        <v>6.0472425352499993E-3</v>
      </c>
      <c r="P3" s="42">
        <f>SUM($G3*Math!Y3)</f>
        <v>5.1833507444999979E-3</v>
      </c>
      <c r="Q3" s="42">
        <f>SUM($G3*Math!Z3)</f>
        <v>4.3194589537499991E-3</v>
      </c>
      <c r="R3" s="42">
        <f>SUM($G3*Math!AA3)</f>
        <v>3.455567162999999E-3</v>
      </c>
      <c r="S3" s="42">
        <f>SUM($G3*Math!AB3)</f>
        <v>2.5916753722499989E-3</v>
      </c>
      <c r="T3" s="42">
        <f>SUM($G3*Math!AC3)</f>
        <v>2.1597294768749995E-3</v>
      </c>
      <c r="U3" s="42">
        <f>SUM($G3*Math!AD3)</f>
        <v>1.7277835814999995E-3</v>
      </c>
      <c r="V3" s="42">
        <f>SUM($G3*Math!AE3)</f>
        <v>1.2958376861249995E-3</v>
      </c>
      <c r="W3" s="42">
        <f>SUM($G3*Math!AF3)</f>
        <v>1.0366701488999997E-3</v>
      </c>
      <c r="X3" s="42">
        <f>SUM($G3*Math!AG3)</f>
        <v>8.6389179074999975E-4</v>
      </c>
      <c r="Y3" s="42">
        <f>SUM($G3*Math!AH3)</f>
        <v>6.911134325999998E-4</v>
      </c>
      <c r="Z3" s="42">
        <f>SUM($G3*Math!AI3)</f>
        <v>5.1833507444999985E-4</v>
      </c>
      <c r="AA3" s="42">
        <f>SUM($G3*Math!AJ3)</f>
        <v>3.455567162999999E-4</v>
      </c>
    </row>
    <row r="4" spans="1:27" x14ac:dyDescent="0.25">
      <c r="A4" s="12" t="s">
        <v>26</v>
      </c>
      <c r="B4" s="12"/>
      <c r="C4" s="47">
        <v>16</v>
      </c>
      <c r="D4" s="12">
        <v>16</v>
      </c>
      <c r="F4" t="s">
        <v>11</v>
      </c>
      <c r="G4" s="42">
        <f>SUM($C$19*Math!M4)</f>
        <v>1.7875094336999999</v>
      </c>
      <c r="H4" s="42">
        <f>SUM($G4*Math!Q4)</f>
        <v>0.14300075469599999</v>
      </c>
      <c r="I4" s="42">
        <f>SUM($G4*Math!R4)</f>
        <v>0.16087584903299998</v>
      </c>
      <c r="J4" s="42">
        <f>SUM($G4*Math!S4)</f>
        <v>0.17875094337</v>
      </c>
      <c r="K4" s="42">
        <f>SUM($G4*Math!T4)</f>
        <v>0.19662603770699999</v>
      </c>
      <c r="L4" s="42">
        <f>SUM($G4*Math!U4)</f>
        <v>0.17875094337</v>
      </c>
      <c r="M4" s="42">
        <f>SUM($G4*Math!V4)</f>
        <v>0.16087584903299998</v>
      </c>
      <c r="N4" s="42">
        <f>SUM($G4*Math!W4)</f>
        <v>0.14300075469599999</v>
      </c>
      <c r="O4" s="42">
        <f>SUM($G4*Math!X4)</f>
        <v>0.125125660359</v>
      </c>
      <c r="P4" s="42">
        <f>SUM($G4*Math!Y4)</f>
        <v>0.10725056602199999</v>
      </c>
      <c r="Q4" s="42">
        <f>SUM($G4*Math!Z4)</f>
        <v>8.9375471684999999E-2</v>
      </c>
      <c r="R4" s="42">
        <f>SUM($G4*Math!AA4)</f>
        <v>7.1500377347999994E-2</v>
      </c>
      <c r="S4" s="42">
        <f>SUM($G4*Math!AB4)</f>
        <v>5.3625283010999995E-2</v>
      </c>
      <c r="T4" s="42">
        <f>SUM($G4*Math!AC4)</f>
        <v>4.46877358425E-2</v>
      </c>
      <c r="U4" s="42">
        <f>SUM($G4*Math!AD4)</f>
        <v>3.5750188673999997E-2</v>
      </c>
      <c r="V4" s="42">
        <f>SUM($G4*Math!AE4)</f>
        <v>2.6812641505499998E-2</v>
      </c>
      <c r="W4" s="42">
        <f>SUM($G4*Math!AF4)</f>
        <v>2.14501132044E-2</v>
      </c>
      <c r="X4" s="42">
        <f>SUM($G4*Math!AG4)</f>
        <v>1.7875094336999998E-2</v>
      </c>
      <c r="Y4" s="42">
        <f>SUM($G4*Math!AH4)</f>
        <v>1.43000754696E-2</v>
      </c>
      <c r="Z4" s="42">
        <f>SUM($G4*Math!AI4)</f>
        <v>1.07250566022E-2</v>
      </c>
      <c r="AA4" s="42">
        <f>SUM($G4*Math!AJ4)</f>
        <v>7.1500377348000001E-3</v>
      </c>
    </row>
    <row r="5" spans="1:27" x14ac:dyDescent="0.25">
      <c r="A5" s="12" t="s">
        <v>27</v>
      </c>
      <c r="B5" s="12"/>
      <c r="C5" s="49">
        <v>16</v>
      </c>
      <c r="D5" s="12">
        <v>16</v>
      </c>
      <c r="F5" t="s">
        <v>12</v>
      </c>
      <c r="G5" s="42">
        <f>SUM($C$19*Math!M5)</f>
        <v>1.7875094336999999</v>
      </c>
      <c r="H5" s="42">
        <f>SUM($G5*Math!Q5)</f>
        <v>0.14300075469599999</v>
      </c>
      <c r="I5" s="42">
        <f>SUM($G5*Math!R5)</f>
        <v>0.16087584903299998</v>
      </c>
      <c r="J5" s="42">
        <f>SUM($G5*Math!S5)</f>
        <v>0.17875094337</v>
      </c>
      <c r="K5" s="42">
        <f>SUM($G5*Math!T5)</f>
        <v>0.19662603770699999</v>
      </c>
      <c r="L5" s="42">
        <f>SUM($G5*Math!U5)</f>
        <v>0.17875094337</v>
      </c>
      <c r="M5" s="42">
        <f>SUM($G5*Math!V5)</f>
        <v>0.16087584903299998</v>
      </c>
      <c r="N5" s="42">
        <f>SUM($G5*Math!W5)</f>
        <v>0.14300075469599999</v>
      </c>
      <c r="O5" s="42">
        <f>SUM($G5*Math!X5)</f>
        <v>0.125125660359</v>
      </c>
      <c r="P5" s="42">
        <f>SUM($G5*Math!Y5)</f>
        <v>0.10725056602199999</v>
      </c>
      <c r="Q5" s="42">
        <f>SUM($G5*Math!Z5)</f>
        <v>8.9375471684999999E-2</v>
      </c>
      <c r="R5" s="42">
        <f>SUM($G5*Math!AA5)</f>
        <v>7.1500377347999994E-2</v>
      </c>
      <c r="S5" s="42">
        <f>SUM($G5*Math!AB5)</f>
        <v>5.3625283010999995E-2</v>
      </c>
      <c r="T5" s="42">
        <f>SUM($G5*Math!AC5)</f>
        <v>4.46877358425E-2</v>
      </c>
      <c r="U5" s="42">
        <f>SUM($G5*Math!AD5)</f>
        <v>3.5750188673999997E-2</v>
      </c>
      <c r="V5" s="42">
        <f>SUM($G5*Math!AE5)</f>
        <v>2.6812641505499998E-2</v>
      </c>
      <c r="W5" s="42">
        <f>SUM($G5*Math!AF5)</f>
        <v>2.14501132044E-2</v>
      </c>
      <c r="X5" s="42">
        <f>SUM($G5*Math!AG5)</f>
        <v>1.7875094336999998E-2</v>
      </c>
      <c r="Y5" s="42">
        <f>SUM($G5*Math!AH5)</f>
        <v>1.43000754696E-2</v>
      </c>
      <c r="Z5" s="42">
        <f>SUM($G5*Math!AI5)</f>
        <v>1.07250566022E-2</v>
      </c>
      <c r="AA5" s="42">
        <f>SUM($G5*Math!AJ5)</f>
        <v>7.1500377348000001E-3</v>
      </c>
    </row>
    <row r="6" spans="1:27" x14ac:dyDescent="0.25">
      <c r="A6" s="12" t="s">
        <v>70</v>
      </c>
      <c r="B6" s="12"/>
      <c r="C6" s="48">
        <v>34</v>
      </c>
      <c r="D6" s="12">
        <v>34</v>
      </c>
      <c r="F6" t="s">
        <v>13</v>
      </c>
      <c r="G6" s="42">
        <f>SUM($C$19*Math!M6)</f>
        <v>4.1661448242187511</v>
      </c>
      <c r="H6" s="42">
        <f>SUM($G6*Math!Q6)</f>
        <v>0.33329158593750008</v>
      </c>
      <c r="I6" s="42">
        <f>SUM($G6*Math!R6)</f>
        <v>0.41661448242187515</v>
      </c>
      <c r="J6" s="42">
        <f>SUM($G6*Math!S6)</f>
        <v>0.49993737890625012</v>
      </c>
      <c r="K6" s="42">
        <f>SUM($G6*Math!T6)</f>
        <v>0.58326027539062519</v>
      </c>
      <c r="L6" s="42">
        <f>SUM($G6*Math!U6)</f>
        <v>0.49993737890625012</v>
      </c>
      <c r="M6" s="42">
        <f>SUM($G6*Math!V6)</f>
        <v>0.41661448242187515</v>
      </c>
      <c r="N6" s="42">
        <f>SUM($G6*Math!W6)</f>
        <v>0.33329158593750008</v>
      </c>
      <c r="O6" s="42">
        <f>SUM($G6*Math!X6)</f>
        <v>0.2916301376953126</v>
      </c>
      <c r="P6" s="42">
        <f>SUM($G6*Math!Y6)</f>
        <v>0.24996868945312506</v>
      </c>
      <c r="Q6" s="42">
        <f>SUM($G6*Math!Z6)</f>
        <v>0.20830724121093758</v>
      </c>
      <c r="R6" s="42">
        <f>SUM($G6*Math!AA6)</f>
        <v>0.16664579296875004</v>
      </c>
      <c r="S6" s="42">
        <f>SUM($G6*Math!AB6)</f>
        <v>8.332289648437502E-2</v>
      </c>
      <c r="T6" s="42">
        <f>SUM($G6*Math!AC6)</f>
        <v>4.166144824218751E-2</v>
      </c>
      <c r="U6" s="42">
        <f>SUM($G6*Math!AD6)</f>
        <v>2.0830724121093755E-2</v>
      </c>
      <c r="V6" s="42">
        <f>SUM($G6*Math!AE6)</f>
        <v>1.0415362060546877E-2</v>
      </c>
      <c r="W6" s="42">
        <f>SUM($G6*Math!AF6)</f>
        <v>5.2076810302734387E-3</v>
      </c>
      <c r="X6" s="42">
        <f>SUM($G6*Math!AG6)</f>
        <v>2.6038405151367194E-3</v>
      </c>
      <c r="Y6" s="42">
        <f>SUM($G6*Math!AH6)</f>
        <v>1.3019202575683597E-3</v>
      </c>
      <c r="Z6" s="42">
        <f>SUM($G6*Math!AI6)</f>
        <v>6.5096012878417984E-4</v>
      </c>
      <c r="AA6" s="42">
        <f>SUM($G6*Math!AJ6)</f>
        <v>6.5096012878358787E-4</v>
      </c>
    </row>
    <row r="7" spans="1:27" x14ac:dyDescent="0.25">
      <c r="A7" s="12" t="s">
        <v>28</v>
      </c>
      <c r="B7" s="12"/>
      <c r="C7" s="47">
        <v>10</v>
      </c>
      <c r="D7" s="12">
        <v>75</v>
      </c>
      <c r="F7" t="s">
        <v>14</v>
      </c>
      <c r="G7" s="42">
        <f>SUM($C$19*Math!M7)</f>
        <v>9.8456019608195999E-2</v>
      </c>
      <c r="H7" s="42">
        <f>SUM($G7*Math!Q7)</f>
        <v>7.8764815686556792E-3</v>
      </c>
      <c r="I7" s="42">
        <f>SUM($G7*Math!R7)</f>
        <v>8.8610417647376396E-3</v>
      </c>
      <c r="J7" s="42">
        <f>SUM($G7*Math!S7)</f>
        <v>9.8456019608195999E-3</v>
      </c>
      <c r="K7" s="42">
        <f>SUM($G7*Math!T7)</f>
        <v>1.083016215690156E-2</v>
      </c>
      <c r="L7" s="42">
        <f>SUM($G7*Math!U7)</f>
        <v>9.8456019608195999E-3</v>
      </c>
      <c r="M7" s="42">
        <f>SUM($G7*Math!V7)</f>
        <v>8.8610417647376396E-3</v>
      </c>
      <c r="N7" s="42">
        <f>SUM($G7*Math!W7)</f>
        <v>7.8764815686556792E-3</v>
      </c>
      <c r="O7" s="42">
        <f>SUM($G7*Math!X7)</f>
        <v>6.8919213725737206E-3</v>
      </c>
      <c r="P7" s="42">
        <f>SUM($G7*Math!Y7)</f>
        <v>5.9073611764917594E-3</v>
      </c>
      <c r="Q7" s="42">
        <f>SUM($G7*Math!Z7)</f>
        <v>4.9228009804098E-3</v>
      </c>
      <c r="R7" s="42">
        <f>SUM($G7*Math!AA7)</f>
        <v>3.9382407843278396E-3</v>
      </c>
      <c r="S7" s="42">
        <f>SUM($G7*Math!AB7)</f>
        <v>2.9536805882458797E-3</v>
      </c>
      <c r="T7" s="42">
        <f>SUM($G7*Math!AC7)</f>
        <v>2.4614004902049E-3</v>
      </c>
      <c r="U7" s="42">
        <f>SUM($G7*Math!AD7)</f>
        <v>1.9691203921639198E-3</v>
      </c>
      <c r="V7" s="42">
        <f>SUM($G7*Math!AE7)</f>
        <v>1.4768402941229399E-3</v>
      </c>
      <c r="W7" s="42">
        <f>SUM($G7*Math!AF7)</f>
        <v>1.181472235298352E-3</v>
      </c>
      <c r="X7" s="42">
        <f>SUM($G7*Math!AG7)</f>
        <v>9.8456019608195991E-4</v>
      </c>
      <c r="Y7" s="42">
        <f>SUM($G7*Math!AH7)</f>
        <v>7.8764815686556801E-4</v>
      </c>
      <c r="Z7" s="42">
        <f>SUM($G7*Math!AI7)</f>
        <v>5.9073611764917601E-4</v>
      </c>
      <c r="AA7" s="42">
        <f>SUM($G7*Math!AJ7)</f>
        <v>3.9382407843278401E-4</v>
      </c>
    </row>
    <row r="8" spans="1:27" x14ac:dyDescent="0.25">
      <c r="A8" s="12" t="s">
        <v>29</v>
      </c>
      <c r="B8" s="12"/>
      <c r="C8" s="49">
        <v>25</v>
      </c>
      <c r="D8" s="12">
        <v>25</v>
      </c>
      <c r="F8" t="s">
        <v>15</v>
      </c>
      <c r="G8" s="42">
        <f>SUM($C$19*Math!M8)</f>
        <v>5.4766409765625031E-2</v>
      </c>
      <c r="H8" s="42">
        <f>SUM($G8*Math!Q8)</f>
        <v>4.3813127812500022E-3</v>
      </c>
      <c r="I8" s="42">
        <f>SUM($G8*Math!R8)</f>
        <v>4.9289768789062523E-3</v>
      </c>
      <c r="J8" s="42">
        <f>SUM($G8*Math!S8)</f>
        <v>5.4766409765625032E-3</v>
      </c>
      <c r="K8" s="42">
        <f>SUM($G8*Math!T8)</f>
        <v>6.0243050742187533E-3</v>
      </c>
      <c r="L8" s="42">
        <f>SUM($G8*Math!U8)</f>
        <v>5.4766409765625032E-3</v>
      </c>
      <c r="M8" s="42">
        <f>SUM($G8*Math!V8)</f>
        <v>4.9289768789062523E-3</v>
      </c>
      <c r="N8" s="42">
        <f>SUM($G8*Math!W8)</f>
        <v>4.3813127812500022E-3</v>
      </c>
      <c r="O8" s="42">
        <f>SUM($G8*Math!X8)</f>
        <v>3.8336486835937526E-3</v>
      </c>
      <c r="P8" s="42">
        <f>SUM($G8*Math!Y8)</f>
        <v>3.2859845859375017E-3</v>
      </c>
      <c r="Q8" s="42">
        <f>SUM($G8*Math!Z8)</f>
        <v>2.7383204882812516E-3</v>
      </c>
      <c r="R8" s="42">
        <f>SUM($G8*Math!AA8)</f>
        <v>2.1906563906250011E-3</v>
      </c>
      <c r="S8" s="42">
        <f>SUM($G8*Math!AB8)</f>
        <v>1.6429922929687508E-3</v>
      </c>
      <c r="T8" s="42">
        <f>SUM($G8*Math!AC8)</f>
        <v>1.3691602441406258E-3</v>
      </c>
      <c r="U8" s="42">
        <f>SUM($G8*Math!AD8)</f>
        <v>1.0953281953125006E-3</v>
      </c>
      <c r="V8" s="42">
        <f>SUM($G8*Math!AE8)</f>
        <v>8.2149614648437542E-4</v>
      </c>
      <c r="W8" s="42">
        <f>SUM($G8*Math!AF8)</f>
        <v>6.571969171875004E-4</v>
      </c>
      <c r="X8" s="42">
        <f>SUM($G8*Math!AG8)</f>
        <v>5.4766409765625028E-4</v>
      </c>
      <c r="Y8" s="42">
        <f>SUM($G8*Math!AH8)</f>
        <v>4.3813127812500027E-4</v>
      </c>
      <c r="Z8" s="42">
        <f>SUM($G8*Math!AI8)</f>
        <v>3.285984585937502E-4</v>
      </c>
      <c r="AA8" s="42">
        <f>SUM($G8*Math!AJ8)</f>
        <v>2.1906563906250013E-4</v>
      </c>
    </row>
    <row r="9" spans="1:27" x14ac:dyDescent="0.25">
      <c r="A9" s="12" t="s">
        <v>30</v>
      </c>
      <c r="B9" s="12"/>
      <c r="C9" s="49">
        <v>100</v>
      </c>
      <c r="D9" s="12">
        <v>100</v>
      </c>
      <c r="F9" t="s">
        <v>16</v>
      </c>
      <c r="G9" s="42">
        <f>SUM($C$19*Math!M9)</f>
        <v>0.73430802213749991</v>
      </c>
      <c r="H9" s="42">
        <f>SUM($G9*Math!Q9)</f>
        <v>5.8744641770999993E-2</v>
      </c>
      <c r="I9" s="42">
        <f>SUM($G9*Math!R9)</f>
        <v>7.3430802213749993E-2</v>
      </c>
      <c r="J9" s="42">
        <f>SUM($G9*Math!S9)</f>
        <v>8.8116962656499986E-2</v>
      </c>
      <c r="K9" s="42">
        <f>SUM($G9*Math!T9)</f>
        <v>0.10280312309924999</v>
      </c>
      <c r="L9" s="42">
        <f>SUM($G9*Math!U9)</f>
        <v>8.8116962656499986E-2</v>
      </c>
      <c r="M9" s="42">
        <f>SUM($G9*Math!V9)</f>
        <v>7.3430802213749993E-2</v>
      </c>
      <c r="N9" s="42">
        <f>SUM($G9*Math!W9)</f>
        <v>5.8744641770999993E-2</v>
      </c>
      <c r="O9" s="42">
        <f>SUM($G9*Math!X9)</f>
        <v>5.1401561549624997E-2</v>
      </c>
      <c r="P9" s="42">
        <f>SUM($G9*Math!Y9)</f>
        <v>4.4058481328249993E-2</v>
      </c>
      <c r="Q9" s="42">
        <f>SUM($G9*Math!Z9)</f>
        <v>3.6715401106874997E-2</v>
      </c>
      <c r="R9" s="42">
        <f>SUM($G9*Math!AA9)</f>
        <v>2.9372320885499997E-2</v>
      </c>
      <c r="S9" s="42">
        <f>SUM($G9*Math!AB9)</f>
        <v>1.4686160442749998E-2</v>
      </c>
      <c r="T9" s="42">
        <f>SUM($G9*Math!AC9)</f>
        <v>7.3430802213749992E-3</v>
      </c>
      <c r="U9" s="42">
        <f>SUM($G9*Math!AD9)</f>
        <v>3.6715401106874996E-3</v>
      </c>
      <c r="V9" s="42">
        <f>SUM($G9*Math!AE9)</f>
        <v>1.8357700553437498E-3</v>
      </c>
      <c r="W9" s="42">
        <f>SUM($G9*Math!AF9)</f>
        <v>9.1788502767187489E-4</v>
      </c>
      <c r="X9" s="42">
        <f>SUM($G9*Math!AG9)</f>
        <v>4.5894251383593745E-4</v>
      </c>
      <c r="Y9" s="42">
        <f>SUM($G9*Math!AH9)</f>
        <v>2.2947125691796872E-4</v>
      </c>
      <c r="Z9" s="42">
        <f>SUM($G9*Math!AI9)</f>
        <v>1.1473562845898436E-4</v>
      </c>
      <c r="AA9" s="42">
        <f>SUM($G9*Math!AJ9)</f>
        <v>1.1473562845888001E-4</v>
      </c>
    </row>
    <row r="10" spans="1:27" x14ac:dyDescent="0.25">
      <c r="A10" s="12" t="s">
        <v>31</v>
      </c>
      <c r="B10" s="12"/>
      <c r="C10" s="49">
        <v>100</v>
      </c>
      <c r="D10" s="12">
        <v>25</v>
      </c>
      <c r="F10" t="s">
        <v>17</v>
      </c>
      <c r="G10" s="42">
        <f>SUM($C$19*Math!M10)</f>
        <v>11.171933960624997</v>
      </c>
      <c r="H10" s="42">
        <f>SUM($G10*Math!Q10)</f>
        <v>0.89375471684999985</v>
      </c>
      <c r="I10" s="42">
        <f>SUM($G10*Math!R10)</f>
        <v>1.1171933960624998</v>
      </c>
      <c r="J10" s="42">
        <f>SUM($G10*Math!S10)</f>
        <v>1.3406320752749996</v>
      </c>
      <c r="K10" s="42">
        <f>SUM($G10*Math!T10)</f>
        <v>1.5640707544874999</v>
      </c>
      <c r="L10" s="42">
        <f>SUM($G10*Math!U10)</f>
        <v>1.3406320752749996</v>
      </c>
      <c r="M10" s="42">
        <f>SUM($G10*Math!V10)</f>
        <v>1.1171933960624998</v>
      </c>
      <c r="N10" s="42">
        <f>SUM($G10*Math!W10)</f>
        <v>0.89375471684999985</v>
      </c>
      <c r="O10" s="42">
        <f>SUM($G10*Math!X10)</f>
        <v>0.78203537724374994</v>
      </c>
      <c r="P10" s="42">
        <f>SUM($G10*Math!Y10)</f>
        <v>0.67031603763749981</v>
      </c>
      <c r="Q10" s="42">
        <f>SUM($G10*Math!Z10)</f>
        <v>0.55859669803124989</v>
      </c>
      <c r="R10" s="42">
        <f>SUM($G10*Math!AA10)</f>
        <v>0.44687735842499993</v>
      </c>
      <c r="S10" s="42">
        <f>SUM($G10*Math!AB10)</f>
        <v>0.22343867921249996</v>
      </c>
      <c r="T10" s="42">
        <f>SUM($G10*Math!AC10)</f>
        <v>0.11171933960624998</v>
      </c>
      <c r="U10" s="42">
        <f>SUM($G10*Math!AD10)</f>
        <v>5.5859669803124991E-2</v>
      </c>
      <c r="V10" s="42">
        <f>SUM($G10*Math!AE10)</f>
        <v>2.7929834901562495E-2</v>
      </c>
      <c r="W10" s="42">
        <f>SUM($G10*Math!AF10)</f>
        <v>1.3964917450781248E-2</v>
      </c>
      <c r="X10" s="42">
        <f>SUM($G10*Math!AG10)</f>
        <v>6.9824587253906239E-3</v>
      </c>
      <c r="Y10" s="42">
        <f>SUM($G10*Math!AH10)</f>
        <v>3.4912293626953119E-3</v>
      </c>
      <c r="Z10" s="42">
        <f>SUM($G10*Math!AI10)</f>
        <v>1.745614681347656E-3</v>
      </c>
      <c r="AA10" s="42">
        <f>SUM($G10*Math!AJ10)</f>
        <v>1.7456146813460683E-3</v>
      </c>
    </row>
    <row r="11" spans="1:27" x14ac:dyDescent="0.25">
      <c r="A11" s="12" t="s">
        <v>33</v>
      </c>
      <c r="B11" s="12"/>
      <c r="C11" s="49">
        <v>50</v>
      </c>
      <c r="D11" s="12">
        <v>100</v>
      </c>
      <c r="F11" t="s">
        <v>18</v>
      </c>
      <c r="G11" s="42">
        <f>SUM($C$19*Math!M11)</f>
        <v>1.3331663437500001</v>
      </c>
      <c r="H11" s="42">
        <f>SUM($G11*Math!Q11)</f>
        <v>0.10665330750000002</v>
      </c>
      <c r="I11" s="42">
        <f>SUM($G11*Math!R11)</f>
        <v>0.1199849709375</v>
      </c>
      <c r="J11" s="42">
        <f>SUM($G11*Math!S11)</f>
        <v>0.13331663437500002</v>
      </c>
      <c r="K11" s="42">
        <f>SUM($G11*Math!T11)</f>
        <v>0.14664829781250002</v>
      </c>
      <c r="L11" s="42">
        <f>SUM($G11*Math!U11)</f>
        <v>0.13331663437500002</v>
      </c>
      <c r="M11" s="42">
        <f>SUM($G11*Math!V11)</f>
        <v>0.1199849709375</v>
      </c>
      <c r="N11" s="42">
        <f>SUM($G11*Math!W11)</f>
        <v>0.10665330750000002</v>
      </c>
      <c r="O11" s="42">
        <f>SUM($G11*Math!X11)</f>
        <v>9.3321644062500014E-2</v>
      </c>
      <c r="P11" s="42">
        <f>SUM($G11*Math!Y11)</f>
        <v>7.9989980624999998E-2</v>
      </c>
      <c r="Q11" s="42">
        <f>SUM($G11*Math!Z11)</f>
        <v>6.665831718750001E-2</v>
      </c>
      <c r="R11" s="42">
        <f>SUM($G11*Math!AA11)</f>
        <v>5.3326653750000008E-2</v>
      </c>
      <c r="S11" s="42">
        <f>SUM($G11*Math!AB11)</f>
        <v>3.9994990312499999E-2</v>
      </c>
      <c r="T11" s="42">
        <f>SUM($G11*Math!AC11)</f>
        <v>3.3329158593750005E-2</v>
      </c>
      <c r="U11" s="42">
        <f>SUM($G11*Math!AD11)</f>
        <v>2.6663326875000004E-2</v>
      </c>
      <c r="V11" s="42">
        <f>SUM($G11*Math!AE11)</f>
        <v>1.999749515625E-2</v>
      </c>
      <c r="W11" s="42">
        <f>SUM($G11*Math!AF11)</f>
        <v>1.5997996125E-2</v>
      </c>
      <c r="X11" s="42">
        <f>SUM($G11*Math!AG11)</f>
        <v>1.3331663437500002E-2</v>
      </c>
      <c r="Y11" s="42">
        <f>SUM($G11*Math!AH11)</f>
        <v>1.066533075E-2</v>
      </c>
      <c r="Z11" s="42">
        <f>SUM($G11*Math!AI11)</f>
        <v>7.9989980625000002E-3</v>
      </c>
      <c r="AA11" s="42">
        <f>SUM($G11*Math!AJ11)</f>
        <v>5.3326653750000001E-3</v>
      </c>
    </row>
    <row r="12" spans="1:27" x14ac:dyDescent="0.25">
      <c r="A12" s="12" t="s">
        <v>32</v>
      </c>
      <c r="B12" s="12"/>
      <c r="C12" s="49">
        <v>10</v>
      </c>
      <c r="D12" s="12">
        <v>25</v>
      </c>
      <c r="F12" t="s">
        <v>19</v>
      </c>
      <c r="G12" s="42">
        <f>SUM($C$19*Math!M12)</f>
        <v>1.3331663437500001</v>
      </c>
      <c r="H12" s="42">
        <f>SUM($G12*Math!Q12)</f>
        <v>0.10665330750000002</v>
      </c>
      <c r="I12" s="42">
        <f>SUM($G12*Math!R12)</f>
        <v>0.13331663437500002</v>
      </c>
      <c r="J12" s="42">
        <f>SUM($G12*Math!S12)</f>
        <v>0.15997996125</v>
      </c>
      <c r="K12" s="42">
        <f>SUM($G12*Math!T12)</f>
        <v>0.18664328812500003</v>
      </c>
      <c r="L12" s="42">
        <f>SUM($G12*Math!U12)</f>
        <v>0.15997996125</v>
      </c>
      <c r="M12" s="42">
        <f>SUM($G12*Math!V12)</f>
        <v>0.13331663437500002</v>
      </c>
      <c r="N12" s="42">
        <f>SUM($G12*Math!W12)</f>
        <v>0.10665330750000002</v>
      </c>
      <c r="O12" s="42">
        <f>SUM($G12*Math!X12)</f>
        <v>9.3321644062500014E-2</v>
      </c>
      <c r="P12" s="42">
        <f>SUM($G12*Math!Y12)</f>
        <v>7.9989980624999998E-2</v>
      </c>
      <c r="Q12" s="42">
        <f>SUM($G12*Math!Z12)</f>
        <v>6.665831718750001E-2</v>
      </c>
      <c r="R12" s="42">
        <f>SUM($G12*Math!AA12)</f>
        <v>5.3326653750000008E-2</v>
      </c>
      <c r="S12" s="42">
        <f>SUM($G12*Math!AB12)</f>
        <v>2.6663326875000004E-2</v>
      </c>
      <c r="T12" s="42">
        <f>SUM($G12*Math!AC12)</f>
        <v>1.3331663437500002E-2</v>
      </c>
      <c r="U12" s="42">
        <f>SUM($G12*Math!AD12)</f>
        <v>6.665831718750001E-3</v>
      </c>
      <c r="V12" s="42">
        <f>SUM($G12*Math!AE12)</f>
        <v>3.3329158593750005E-3</v>
      </c>
      <c r="W12" s="42">
        <f>SUM($G12*Math!AF12)</f>
        <v>1.6664579296875003E-3</v>
      </c>
      <c r="X12" s="42">
        <f>SUM($G12*Math!AG12)</f>
        <v>8.3322896484375013E-4</v>
      </c>
      <c r="Y12" s="42">
        <f>SUM($G12*Math!AH12)</f>
        <v>4.1661448242187506E-4</v>
      </c>
      <c r="Z12" s="42">
        <f>SUM($G12*Math!AI12)</f>
        <v>2.0830724121093753E-4</v>
      </c>
      <c r="AA12" s="42">
        <f>SUM($G12*Math!AJ12)</f>
        <v>2.0830724121074807E-4</v>
      </c>
    </row>
    <row r="13" spans="1:27" x14ac:dyDescent="0.25">
      <c r="A13" s="12" t="s">
        <v>34</v>
      </c>
      <c r="B13" s="12"/>
      <c r="C13" s="49">
        <v>10</v>
      </c>
      <c r="D13" s="12">
        <v>25</v>
      </c>
      <c r="F13" t="s">
        <v>20</v>
      </c>
      <c r="G13" s="42">
        <f>SUM($C$19*Math!M13)</f>
        <v>0.13331663437499996</v>
      </c>
      <c r="H13" s="42">
        <f>SUM($G13*Math!Q13)</f>
        <v>1.0665330749999997E-2</v>
      </c>
      <c r="I13" s="42">
        <f>SUM($G13*Math!R13)</f>
        <v>1.1998497093749996E-2</v>
      </c>
      <c r="J13" s="42">
        <f>SUM($G13*Math!S13)</f>
        <v>1.3331663437499997E-2</v>
      </c>
      <c r="K13" s="42">
        <f>SUM($G13*Math!T13)</f>
        <v>1.4664829781249996E-2</v>
      </c>
      <c r="L13" s="42">
        <f>SUM($G13*Math!U13)</f>
        <v>1.3331663437499997E-2</v>
      </c>
      <c r="M13" s="42">
        <f>SUM($G13*Math!V13)</f>
        <v>1.1998497093749996E-2</v>
      </c>
      <c r="N13" s="42">
        <f>SUM($G13*Math!W13)</f>
        <v>1.0665330749999997E-2</v>
      </c>
      <c r="O13" s="42">
        <f>SUM($G13*Math!X13)</f>
        <v>9.3321644062499976E-3</v>
      </c>
      <c r="P13" s="42">
        <f>SUM($G13*Math!Y13)</f>
        <v>7.9989980624999985E-3</v>
      </c>
      <c r="Q13" s="42">
        <f>SUM($G13*Math!Z13)</f>
        <v>6.6658317187499984E-3</v>
      </c>
      <c r="R13" s="42">
        <f>SUM($G13*Math!AA13)</f>
        <v>5.3326653749999984E-3</v>
      </c>
      <c r="S13" s="42">
        <f>SUM($G13*Math!AB13)</f>
        <v>3.9994990312499992E-3</v>
      </c>
      <c r="T13" s="42">
        <f>SUM($G13*Math!AC13)</f>
        <v>3.3329158593749992E-3</v>
      </c>
      <c r="U13" s="42">
        <f>SUM($G13*Math!AD13)</f>
        <v>2.6663326874999992E-3</v>
      </c>
      <c r="V13" s="42">
        <f>SUM($G13*Math!AE13)</f>
        <v>1.9997495156249996E-3</v>
      </c>
      <c r="W13" s="42">
        <f>SUM($G13*Math!AF13)</f>
        <v>1.5997996124999996E-3</v>
      </c>
      <c r="X13" s="42">
        <f>SUM($G13*Math!AG13)</f>
        <v>1.3331663437499996E-3</v>
      </c>
      <c r="Y13" s="42">
        <f>SUM($G13*Math!AH13)</f>
        <v>1.0665330749999996E-3</v>
      </c>
      <c r="Z13" s="42">
        <f>SUM($G13*Math!AI13)</f>
        <v>7.9989980624999978E-4</v>
      </c>
      <c r="AA13" s="42">
        <f>SUM($G13*Math!AJ13)</f>
        <v>5.3326653749999982E-4</v>
      </c>
    </row>
    <row r="14" spans="1:27" x14ac:dyDescent="0.25">
      <c r="A14" s="12" t="s">
        <v>35</v>
      </c>
      <c r="B14" s="12"/>
      <c r="C14" s="49">
        <v>100</v>
      </c>
      <c r="D14" s="12">
        <v>75</v>
      </c>
      <c r="F14" s="43" t="s">
        <v>52</v>
      </c>
      <c r="G14" s="44">
        <f>SUM(C19*Math!M15)</f>
        <v>277.25735320725431</v>
      </c>
      <c r="H14" s="45"/>
      <c r="I14" s="45"/>
      <c r="J14" s="45"/>
      <c r="K14" s="45"/>
      <c r="L14" s="45"/>
      <c r="M14" s="45"/>
      <c r="N14" s="45"/>
      <c r="O14" s="45"/>
      <c r="P14" s="45"/>
      <c r="Q14" s="45"/>
      <c r="R14" s="45"/>
      <c r="S14" s="45"/>
      <c r="T14" s="45"/>
      <c r="U14" s="45"/>
      <c r="V14" s="45"/>
      <c r="W14" s="45"/>
      <c r="X14" s="45"/>
      <c r="Y14" s="45"/>
      <c r="Z14" s="45"/>
      <c r="AA14" s="45"/>
    </row>
    <row r="15" spans="1:27" x14ac:dyDescent="0.25">
      <c r="A15" s="12" t="s">
        <v>36</v>
      </c>
      <c r="B15" s="12"/>
      <c r="C15" s="49">
        <v>100</v>
      </c>
      <c r="D15" s="12">
        <v>100</v>
      </c>
      <c r="F15" s="14" t="s">
        <v>53</v>
      </c>
      <c r="G15" s="42">
        <f>IF($C$20="Commerce",SUM($G$14*Probabilities!B23),SUM($G$14*Probabilities!C23))</f>
        <v>207.94301490544075</v>
      </c>
    </row>
    <row r="16" spans="1:27" x14ac:dyDescent="0.25">
      <c r="A16" s="12" t="s">
        <v>37</v>
      </c>
      <c r="B16" s="12"/>
      <c r="C16" s="49">
        <v>100</v>
      </c>
      <c r="D16" s="12">
        <v>25</v>
      </c>
      <c r="F16" s="14" t="s">
        <v>60</v>
      </c>
      <c r="G16" s="42">
        <f>IF($C$20="Commerce",SUM($G$14*Probabilities!B24),SUM($G$14*Probabilities!C24))</f>
        <v>27.725735320725434</v>
      </c>
    </row>
    <row r="17" spans="1:7" x14ac:dyDescent="0.25">
      <c r="A17" s="12" t="s">
        <v>38</v>
      </c>
      <c r="B17" s="12"/>
      <c r="C17" s="49">
        <v>100</v>
      </c>
      <c r="D17" s="12">
        <v>25</v>
      </c>
      <c r="F17" s="14" t="s">
        <v>54</v>
      </c>
      <c r="G17" s="42">
        <f>IF($C$20="Commerce",SUM($G$14*Probabilities!B25),SUM($G$14*Probabilities!C25))</f>
        <v>27.725735320725434</v>
      </c>
    </row>
    <row r="18" spans="1:7" ht="15.75" thickBot="1" x14ac:dyDescent="0.3">
      <c r="A18" s="12" t="s">
        <v>39</v>
      </c>
      <c r="B18" s="12"/>
      <c r="C18" s="49">
        <v>10</v>
      </c>
      <c r="D18" s="12">
        <v>100</v>
      </c>
      <c r="F18" s="14" t="s">
        <v>55</v>
      </c>
      <c r="G18" s="42">
        <f>IF($C$20="Commerce",SUM($G$14*Probabilities!B26),SUM($G$14*Probabilities!C26))</f>
        <v>6.9314338301813585</v>
      </c>
    </row>
    <row r="19" spans="1:7" x14ac:dyDescent="0.25">
      <c r="A19" s="12" t="s">
        <v>64</v>
      </c>
      <c r="B19" s="12"/>
      <c r="C19" s="50">
        <v>300</v>
      </c>
      <c r="D19" s="15"/>
      <c r="F19" s="14" t="s">
        <v>56</v>
      </c>
      <c r="G19" s="42">
        <f>IF($C$20="Commerce",SUM($G$14*Probabilities!B27),SUM($G$14*Probabilities!C27))</f>
        <v>3.3270882384870517</v>
      </c>
    </row>
    <row r="20" spans="1:7" ht="21.75" customHeight="1" thickBot="1" x14ac:dyDescent="0.3">
      <c r="A20" s="51" t="s">
        <v>63</v>
      </c>
      <c r="B20" s="51"/>
      <c r="C20" s="52" t="s">
        <v>62</v>
      </c>
      <c r="D20" s="16"/>
      <c r="F20" s="14" t="s">
        <v>57</v>
      </c>
      <c r="G20" s="42">
        <f>IF($C$20="Commerce",SUM($G$14*Probabilities!B28),SUM($G$14*Probabilities!C28))</f>
        <v>2.7725735320725433</v>
      </c>
    </row>
    <row r="21" spans="1:7" x14ac:dyDescent="0.25">
      <c r="F21" s="14" t="s">
        <v>58</v>
      </c>
      <c r="G21" s="42">
        <f>IF($C$20="Commerce",SUM($G$14*Probabilities!B29),SUM($G$14*Probabilities!C29))</f>
        <v>0.13862867660362715</v>
      </c>
    </row>
    <row r="22" spans="1:7" x14ac:dyDescent="0.25">
      <c r="F22" s="14" t="s">
        <v>59</v>
      </c>
      <c r="G22" s="42">
        <f>IF($C$20="Commerce",SUM($G$14*Probabilities!B30),SUM($G$14*Probabilities!C30))</f>
        <v>0.69314338301813583</v>
      </c>
    </row>
  </sheetData>
  <sheetProtection sheet="1" objects="1" scenarios="1" selectLockedCells="1"/>
  <pageMargins left="0.50972112860892393" right="0.50972112860892393" top="0.5" bottom="0.5" header="1.1805555555555555E-2" footer="1.1805555555555555E-2"/>
  <pageSetup paperSize="135" orientation="landscape" horizontalDpi="1200" verticalDpi="1200" r:id="rId1"/>
  <drawing r:id="rId2"/>
  <legacyDrawing r:id="rId3"/>
  <controls>
    <mc:AlternateContent xmlns:mc="http://schemas.openxmlformats.org/markup-compatibility/2006">
      <mc:Choice Requires="x14">
        <control shapeId="1026" r:id="rId4" name="Dumpstat">
          <controlPr locked="0" defaultSize="0" autoLine="0" linkedCell="C2" r:id="rId5">
            <anchor moveWithCells="1">
              <from>
                <xdr:col>1</xdr:col>
                <xdr:colOff>57150</xdr:colOff>
                <xdr:row>1</xdr:row>
                <xdr:rowOff>19050</xdr:rowOff>
              </from>
              <to>
                <xdr:col>1</xdr:col>
                <xdr:colOff>552450</xdr:colOff>
                <xdr:row>1</xdr:row>
                <xdr:rowOff>180975</xdr:rowOff>
              </to>
            </anchor>
          </controlPr>
        </control>
      </mc:Choice>
      <mc:Fallback>
        <control shapeId="1026" r:id="rId4" name="Dumpstat"/>
      </mc:Fallback>
    </mc:AlternateContent>
    <mc:AlternateContent xmlns:mc="http://schemas.openxmlformats.org/markup-compatibility/2006">
      <mc:Choice Requires="x14">
        <control shapeId="1027" r:id="rId6" name="Keystat">
          <controlPr locked="0" defaultSize="0" autoLine="0" linkedCell="C3" r:id="rId5">
            <anchor moveWithCells="1">
              <from>
                <xdr:col>1</xdr:col>
                <xdr:colOff>57150</xdr:colOff>
                <xdr:row>2</xdr:row>
                <xdr:rowOff>9525</xdr:rowOff>
              </from>
              <to>
                <xdr:col>1</xdr:col>
                <xdr:colOff>552450</xdr:colOff>
                <xdr:row>2</xdr:row>
                <xdr:rowOff>171450</xdr:rowOff>
              </to>
            </anchor>
          </controlPr>
        </control>
      </mc:Choice>
      <mc:Fallback>
        <control shapeId="1027" r:id="rId6" name="Keystat"/>
      </mc:Fallback>
    </mc:AlternateContent>
    <mc:AlternateContent xmlns:mc="http://schemas.openxmlformats.org/markup-compatibility/2006">
      <mc:Choice Requires="x14">
        <control shapeId="1028" r:id="rId7" name="Arcane">
          <controlPr locked="0" defaultSize="0" autoLine="0" linkedCell="C4" r:id="rId5">
            <anchor moveWithCells="1">
              <from>
                <xdr:col>1</xdr:col>
                <xdr:colOff>57150</xdr:colOff>
                <xdr:row>3</xdr:row>
                <xdr:rowOff>9525</xdr:rowOff>
              </from>
              <to>
                <xdr:col>1</xdr:col>
                <xdr:colOff>552450</xdr:colOff>
                <xdr:row>3</xdr:row>
                <xdr:rowOff>171450</xdr:rowOff>
              </to>
            </anchor>
          </controlPr>
        </control>
      </mc:Choice>
      <mc:Fallback>
        <control shapeId="1028" r:id="rId7" name="Arcane"/>
      </mc:Fallback>
    </mc:AlternateContent>
    <mc:AlternateContent xmlns:mc="http://schemas.openxmlformats.org/markup-compatibility/2006">
      <mc:Choice Requires="x14">
        <control shapeId="1029" r:id="rId8" name="Divine">
          <controlPr locked="0" defaultSize="0" autoLine="0" linkedCell="C5" r:id="rId5">
            <anchor moveWithCells="1">
              <from>
                <xdr:col>1</xdr:col>
                <xdr:colOff>57150</xdr:colOff>
                <xdr:row>4</xdr:row>
                <xdr:rowOff>9525</xdr:rowOff>
              </from>
              <to>
                <xdr:col>1</xdr:col>
                <xdr:colOff>552450</xdr:colOff>
                <xdr:row>4</xdr:row>
                <xdr:rowOff>171450</xdr:rowOff>
              </to>
            </anchor>
          </controlPr>
        </control>
      </mc:Choice>
      <mc:Fallback>
        <control shapeId="1029" r:id="rId8" name="Divine"/>
      </mc:Fallback>
    </mc:AlternateContent>
    <mc:AlternateContent xmlns:mc="http://schemas.openxmlformats.org/markup-compatibility/2006">
      <mc:Choice Requires="x14">
        <control shapeId="1030" r:id="rId9" name="KiPsi">
          <controlPr locked="0" defaultSize="0" autoLine="0" linkedCell="C6" r:id="rId5">
            <anchor moveWithCells="1">
              <from>
                <xdr:col>1</xdr:col>
                <xdr:colOff>57150</xdr:colOff>
                <xdr:row>5</xdr:row>
                <xdr:rowOff>9525</xdr:rowOff>
              </from>
              <to>
                <xdr:col>1</xdr:col>
                <xdr:colOff>552450</xdr:colOff>
                <xdr:row>5</xdr:row>
                <xdr:rowOff>171450</xdr:rowOff>
              </to>
            </anchor>
          </controlPr>
        </control>
      </mc:Choice>
      <mc:Fallback>
        <control shapeId="1030" r:id="rId9" name="KiPsi"/>
      </mc:Fallback>
    </mc:AlternateContent>
    <mc:AlternateContent xmlns:mc="http://schemas.openxmlformats.org/markup-compatibility/2006">
      <mc:Choice Requires="x14">
        <control shapeId="1031" r:id="rId10" name="Barbarian">
          <controlPr locked="0" defaultSize="0" autoLine="0" linkedCell="C7" r:id="rId5">
            <anchor moveWithCells="1">
              <from>
                <xdr:col>1</xdr:col>
                <xdr:colOff>57150</xdr:colOff>
                <xdr:row>6</xdr:row>
                <xdr:rowOff>9525</xdr:rowOff>
              </from>
              <to>
                <xdr:col>1</xdr:col>
                <xdr:colOff>552450</xdr:colOff>
                <xdr:row>6</xdr:row>
                <xdr:rowOff>171450</xdr:rowOff>
              </to>
            </anchor>
          </controlPr>
        </control>
      </mc:Choice>
      <mc:Fallback>
        <control shapeId="1031" r:id="rId10" name="Barbarian"/>
      </mc:Fallback>
    </mc:AlternateContent>
    <mc:AlternateContent xmlns:mc="http://schemas.openxmlformats.org/markup-compatibility/2006">
      <mc:Choice Requires="x14">
        <control shapeId="1032" r:id="rId11" name="Bard">
          <controlPr locked="0" defaultSize="0" autoLine="0" linkedCell="C8" r:id="rId5">
            <anchor moveWithCells="1">
              <from>
                <xdr:col>1</xdr:col>
                <xdr:colOff>57150</xdr:colOff>
                <xdr:row>7</xdr:row>
                <xdr:rowOff>9525</xdr:rowOff>
              </from>
              <to>
                <xdr:col>1</xdr:col>
                <xdr:colOff>552450</xdr:colOff>
                <xdr:row>7</xdr:row>
                <xdr:rowOff>171450</xdr:rowOff>
              </to>
            </anchor>
          </controlPr>
        </control>
      </mc:Choice>
      <mc:Fallback>
        <control shapeId="1032" r:id="rId11" name="Bard"/>
      </mc:Fallback>
    </mc:AlternateContent>
    <mc:AlternateContent xmlns:mc="http://schemas.openxmlformats.org/markup-compatibility/2006">
      <mc:Choice Requires="x14">
        <control shapeId="1033" r:id="rId12" name="Cleric">
          <controlPr locked="0" defaultSize="0" autoLine="0" linkedCell="C9" r:id="rId5">
            <anchor moveWithCells="1">
              <from>
                <xdr:col>1</xdr:col>
                <xdr:colOff>57150</xdr:colOff>
                <xdr:row>8</xdr:row>
                <xdr:rowOff>9525</xdr:rowOff>
              </from>
              <to>
                <xdr:col>1</xdr:col>
                <xdr:colOff>552450</xdr:colOff>
                <xdr:row>8</xdr:row>
                <xdr:rowOff>171450</xdr:rowOff>
              </to>
            </anchor>
          </controlPr>
        </control>
      </mc:Choice>
      <mc:Fallback>
        <control shapeId="1033" r:id="rId12" name="Cleric"/>
      </mc:Fallback>
    </mc:AlternateContent>
    <mc:AlternateContent xmlns:mc="http://schemas.openxmlformats.org/markup-compatibility/2006">
      <mc:Choice Requires="x14">
        <control shapeId="1034" r:id="rId13" name="Druid">
          <controlPr locked="0" defaultSize="0" autoLine="0" linkedCell="C10" r:id="rId5">
            <anchor moveWithCells="1">
              <from>
                <xdr:col>1</xdr:col>
                <xdr:colOff>57150</xdr:colOff>
                <xdr:row>9</xdr:row>
                <xdr:rowOff>9525</xdr:rowOff>
              </from>
              <to>
                <xdr:col>1</xdr:col>
                <xdr:colOff>552450</xdr:colOff>
                <xdr:row>9</xdr:row>
                <xdr:rowOff>171450</xdr:rowOff>
              </to>
            </anchor>
          </controlPr>
        </control>
      </mc:Choice>
      <mc:Fallback>
        <control shapeId="1034" r:id="rId13" name="Druid"/>
      </mc:Fallback>
    </mc:AlternateContent>
    <mc:AlternateContent xmlns:mc="http://schemas.openxmlformats.org/markup-compatibility/2006">
      <mc:Choice Requires="x14">
        <control shapeId="1035" r:id="rId14" name="Fighter">
          <controlPr locked="0" defaultSize="0" autoLine="0" linkedCell="C11" r:id="rId5">
            <anchor moveWithCells="1">
              <from>
                <xdr:col>1</xdr:col>
                <xdr:colOff>57150</xdr:colOff>
                <xdr:row>10</xdr:row>
                <xdr:rowOff>9525</xdr:rowOff>
              </from>
              <to>
                <xdr:col>1</xdr:col>
                <xdr:colOff>552450</xdr:colOff>
                <xdr:row>10</xdr:row>
                <xdr:rowOff>171450</xdr:rowOff>
              </to>
            </anchor>
          </controlPr>
        </control>
      </mc:Choice>
      <mc:Fallback>
        <control shapeId="1035" r:id="rId14" name="Fighter"/>
      </mc:Fallback>
    </mc:AlternateContent>
    <mc:AlternateContent xmlns:mc="http://schemas.openxmlformats.org/markup-compatibility/2006">
      <mc:Choice Requires="x14">
        <control shapeId="1036" r:id="rId15" name="Monk">
          <controlPr locked="0" defaultSize="0" autoLine="0" linkedCell="C12" r:id="rId5">
            <anchor moveWithCells="1">
              <from>
                <xdr:col>1</xdr:col>
                <xdr:colOff>57150</xdr:colOff>
                <xdr:row>11</xdr:row>
                <xdr:rowOff>9525</xdr:rowOff>
              </from>
              <to>
                <xdr:col>1</xdr:col>
                <xdr:colOff>552450</xdr:colOff>
                <xdr:row>11</xdr:row>
                <xdr:rowOff>171450</xdr:rowOff>
              </to>
            </anchor>
          </controlPr>
        </control>
      </mc:Choice>
      <mc:Fallback>
        <control shapeId="1036" r:id="rId15" name="Monk"/>
      </mc:Fallback>
    </mc:AlternateContent>
    <mc:AlternateContent xmlns:mc="http://schemas.openxmlformats.org/markup-compatibility/2006">
      <mc:Choice Requires="x14">
        <control shapeId="1037" r:id="rId16" name="Paladin">
          <controlPr locked="0" defaultSize="0" autoLine="0" linkedCell="C13" r:id="rId5">
            <anchor moveWithCells="1">
              <from>
                <xdr:col>1</xdr:col>
                <xdr:colOff>57150</xdr:colOff>
                <xdr:row>12</xdr:row>
                <xdr:rowOff>9525</xdr:rowOff>
              </from>
              <to>
                <xdr:col>1</xdr:col>
                <xdr:colOff>552450</xdr:colOff>
                <xdr:row>12</xdr:row>
                <xdr:rowOff>171450</xdr:rowOff>
              </to>
            </anchor>
          </controlPr>
        </control>
      </mc:Choice>
      <mc:Fallback>
        <control shapeId="1037" r:id="rId16" name="Paladin"/>
      </mc:Fallback>
    </mc:AlternateContent>
    <mc:AlternateContent xmlns:mc="http://schemas.openxmlformats.org/markup-compatibility/2006">
      <mc:Choice Requires="x14">
        <control shapeId="1038" r:id="rId17" name="Ranger">
          <controlPr locked="0" defaultSize="0" autoLine="0" linkedCell="C14" r:id="rId5">
            <anchor moveWithCells="1">
              <from>
                <xdr:col>1</xdr:col>
                <xdr:colOff>57150</xdr:colOff>
                <xdr:row>13</xdr:row>
                <xdr:rowOff>9525</xdr:rowOff>
              </from>
              <to>
                <xdr:col>1</xdr:col>
                <xdr:colOff>552450</xdr:colOff>
                <xdr:row>13</xdr:row>
                <xdr:rowOff>171450</xdr:rowOff>
              </to>
            </anchor>
          </controlPr>
        </control>
      </mc:Choice>
      <mc:Fallback>
        <control shapeId="1038" r:id="rId17" name="Ranger"/>
      </mc:Fallback>
    </mc:AlternateContent>
    <mc:AlternateContent xmlns:mc="http://schemas.openxmlformats.org/markup-compatibility/2006">
      <mc:Choice Requires="x14">
        <control shapeId="1039" r:id="rId18" name="Rogue">
          <controlPr locked="0" defaultSize="0" autoLine="0" linkedCell="C15" r:id="rId5">
            <anchor moveWithCells="1">
              <from>
                <xdr:col>1</xdr:col>
                <xdr:colOff>57150</xdr:colOff>
                <xdr:row>14</xdr:row>
                <xdr:rowOff>9525</xdr:rowOff>
              </from>
              <to>
                <xdr:col>1</xdr:col>
                <xdr:colOff>552450</xdr:colOff>
                <xdr:row>14</xdr:row>
                <xdr:rowOff>171450</xdr:rowOff>
              </to>
            </anchor>
          </controlPr>
        </control>
      </mc:Choice>
      <mc:Fallback>
        <control shapeId="1039" r:id="rId18" name="Rogue"/>
      </mc:Fallback>
    </mc:AlternateContent>
    <mc:AlternateContent xmlns:mc="http://schemas.openxmlformats.org/markup-compatibility/2006">
      <mc:Choice Requires="x14">
        <control shapeId="1040" r:id="rId19" name="Sorcerer">
          <controlPr locked="0" defaultSize="0" autoLine="0" linkedCell="C16" r:id="rId5">
            <anchor moveWithCells="1">
              <from>
                <xdr:col>1</xdr:col>
                <xdr:colOff>57150</xdr:colOff>
                <xdr:row>15</xdr:row>
                <xdr:rowOff>9525</xdr:rowOff>
              </from>
              <to>
                <xdr:col>1</xdr:col>
                <xdr:colOff>552450</xdr:colOff>
                <xdr:row>15</xdr:row>
                <xdr:rowOff>171450</xdr:rowOff>
              </to>
            </anchor>
          </controlPr>
        </control>
      </mc:Choice>
      <mc:Fallback>
        <control shapeId="1040" r:id="rId19" name="Sorcerer"/>
      </mc:Fallback>
    </mc:AlternateContent>
    <mc:AlternateContent xmlns:mc="http://schemas.openxmlformats.org/markup-compatibility/2006">
      <mc:Choice Requires="x14">
        <control shapeId="1041" r:id="rId20" name="Warlock">
          <controlPr locked="0" defaultSize="0" autoLine="0" linkedCell="C17" r:id="rId5">
            <anchor moveWithCells="1">
              <from>
                <xdr:col>1</xdr:col>
                <xdr:colOff>57150</xdr:colOff>
                <xdr:row>16</xdr:row>
                <xdr:rowOff>9525</xdr:rowOff>
              </from>
              <to>
                <xdr:col>1</xdr:col>
                <xdr:colOff>552450</xdr:colOff>
                <xdr:row>16</xdr:row>
                <xdr:rowOff>171450</xdr:rowOff>
              </to>
            </anchor>
          </controlPr>
        </control>
      </mc:Choice>
      <mc:Fallback>
        <control shapeId="1041" r:id="rId20" name="Warlock"/>
      </mc:Fallback>
    </mc:AlternateContent>
    <mc:AlternateContent xmlns:mc="http://schemas.openxmlformats.org/markup-compatibility/2006">
      <mc:Choice Requires="x14">
        <control shapeId="1042" r:id="rId21" name="Wizard">
          <controlPr locked="0" defaultSize="0" autoLine="0" linkedCell="C18" r:id="rId5">
            <anchor moveWithCells="1">
              <from>
                <xdr:col>1</xdr:col>
                <xdr:colOff>57150</xdr:colOff>
                <xdr:row>17</xdr:row>
                <xdr:rowOff>9525</xdr:rowOff>
              </from>
              <to>
                <xdr:col>1</xdr:col>
                <xdr:colOff>552450</xdr:colOff>
                <xdr:row>17</xdr:row>
                <xdr:rowOff>171450</xdr:rowOff>
              </to>
            </anchor>
          </controlPr>
        </control>
      </mc:Choice>
      <mc:Fallback>
        <control shapeId="1042" r:id="rId21" name="Wizard"/>
      </mc:Fallback>
    </mc:AlternateContent>
    <mc:AlternateContent xmlns:mc="http://schemas.openxmlformats.org/markup-compatibility/2006">
      <mc:Choice Requires="x14">
        <control shapeId="1043" r:id="rId22" name="Population">
          <controlPr locked="0" defaultSize="0" autoLine="0" linkedCell="C19" r:id="rId23">
            <anchor moveWithCells="1">
              <from>
                <xdr:col>0</xdr:col>
                <xdr:colOff>790575</xdr:colOff>
                <xdr:row>18</xdr:row>
                <xdr:rowOff>28575</xdr:rowOff>
              </from>
              <to>
                <xdr:col>1</xdr:col>
                <xdr:colOff>571500</xdr:colOff>
                <xdr:row>18</xdr:row>
                <xdr:rowOff>171450</xdr:rowOff>
              </to>
            </anchor>
          </controlPr>
        </control>
      </mc:Choice>
      <mc:Fallback>
        <control shapeId="1043" r:id="rId22" name="Population"/>
      </mc:Fallback>
    </mc:AlternateContent>
    <mc:AlternateContent xmlns:mc="http://schemas.openxmlformats.org/markup-compatibility/2006">
      <mc:Choice Requires="x14">
        <control shapeId="1045" r:id="rId24" name="Economic">
          <controlPr locked="0" defaultSize="0" autoLine="0" linkedCell="C20" listFillRange="Probabilities!A20:A21" r:id="rId25">
            <anchor moveWithCells="1">
              <from>
                <xdr:col>0</xdr:col>
                <xdr:colOff>1028700</xdr:colOff>
                <xdr:row>19</xdr:row>
                <xdr:rowOff>0</xdr:rowOff>
              </from>
              <to>
                <xdr:col>1</xdr:col>
                <xdr:colOff>581025</xdr:colOff>
                <xdr:row>19</xdr:row>
                <xdr:rowOff>247650</xdr:rowOff>
              </to>
            </anchor>
          </controlPr>
        </control>
      </mc:Choice>
      <mc:Fallback>
        <control shapeId="1045" r:id="rId24" name="Economic"/>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8"/>
  <sheetViews>
    <sheetView workbookViewId="0">
      <selection activeCell="K11" sqref="K11"/>
    </sheetView>
  </sheetViews>
  <sheetFormatPr defaultRowHeight="15" x14ac:dyDescent="0.25"/>
  <cols>
    <col min="1" max="1" width="29.85546875" customWidth="1"/>
    <col min="3" max="3" width="10.7109375" customWidth="1"/>
    <col min="7" max="7" width="12.140625" customWidth="1"/>
    <col min="8" max="8" width="11.42578125" customWidth="1"/>
    <col min="12" max="12" width="17.28515625" customWidth="1"/>
    <col min="13" max="13" width="11.28515625" customWidth="1"/>
    <col min="14" max="14" width="11.140625" customWidth="1"/>
    <col min="15" max="15" width="9.7109375" customWidth="1"/>
    <col min="16" max="16" width="12.28515625" customWidth="1"/>
    <col min="17" max="35" width="7.5703125" bestFit="1" customWidth="1"/>
    <col min="36" max="36" width="10.5703125" bestFit="1" customWidth="1"/>
  </cols>
  <sheetData>
    <row r="1" spans="1:36" s="17" customFormat="1" ht="39" customHeight="1" x14ac:dyDescent="0.25">
      <c r="A1" s="18" t="s">
        <v>40</v>
      </c>
      <c r="B1" s="18" t="s">
        <v>49</v>
      </c>
      <c r="C1" s="18" t="s">
        <v>72</v>
      </c>
      <c r="D1" s="21" t="s">
        <v>0</v>
      </c>
      <c r="E1" s="21" t="s">
        <v>1</v>
      </c>
      <c r="F1" s="21" t="s">
        <v>2</v>
      </c>
      <c r="G1" s="21" t="s">
        <v>3</v>
      </c>
      <c r="H1" s="21" t="s">
        <v>4</v>
      </c>
      <c r="I1" s="21" t="s">
        <v>5</v>
      </c>
      <c r="J1" s="21" t="s">
        <v>6</v>
      </c>
      <c r="K1" s="24" t="s">
        <v>65</v>
      </c>
      <c r="L1" s="29" t="s">
        <v>66</v>
      </c>
      <c r="M1" s="30" t="s">
        <v>67</v>
      </c>
      <c r="N1" s="32" t="s">
        <v>7</v>
      </c>
      <c r="O1" s="34" t="s">
        <v>8</v>
      </c>
      <c r="P1" s="36" t="s">
        <v>68</v>
      </c>
      <c r="Q1" s="39">
        <v>1</v>
      </c>
      <c r="R1" s="39">
        <v>2</v>
      </c>
      <c r="S1" s="39">
        <v>3</v>
      </c>
      <c r="T1" s="39">
        <v>4</v>
      </c>
      <c r="U1" s="39">
        <v>5</v>
      </c>
      <c r="V1" s="39">
        <v>6</v>
      </c>
      <c r="W1" s="39">
        <v>7</v>
      </c>
      <c r="X1" s="39">
        <v>8</v>
      </c>
      <c r="Y1" s="39">
        <v>9</v>
      </c>
      <c r="Z1" s="39">
        <v>10</v>
      </c>
      <c r="AA1" s="39">
        <v>11</v>
      </c>
      <c r="AB1" s="39">
        <v>12</v>
      </c>
      <c r="AC1" s="39">
        <v>13</v>
      </c>
      <c r="AD1" s="39">
        <v>14</v>
      </c>
      <c r="AE1" s="39">
        <v>15</v>
      </c>
      <c r="AF1" s="39">
        <v>16</v>
      </c>
      <c r="AG1" s="39">
        <v>17</v>
      </c>
      <c r="AH1" s="39">
        <v>18</v>
      </c>
      <c r="AI1" s="39">
        <v>19</v>
      </c>
      <c r="AJ1" s="39">
        <v>20</v>
      </c>
    </row>
    <row r="2" spans="1:36" x14ac:dyDescent="0.25">
      <c r="A2" s="19" t="s">
        <v>24</v>
      </c>
      <c r="B2" s="19">
        <f>Interface!C2</f>
        <v>8</v>
      </c>
      <c r="C2" s="19">
        <f>VLOOKUP(B2,ability,3)</f>
        <v>0.83799999999999997</v>
      </c>
      <c r="D2" s="20" t="s">
        <v>9</v>
      </c>
      <c r="E2" s="22">
        <f>C3</f>
        <v>0.16200000000000001</v>
      </c>
      <c r="F2" s="22">
        <f>C3</f>
        <v>0.16200000000000001</v>
      </c>
      <c r="G2" s="22">
        <f>C3</f>
        <v>0.16200000000000001</v>
      </c>
      <c r="H2" s="23">
        <f>C2</f>
        <v>0.83799999999999997</v>
      </c>
      <c r="I2" s="22">
        <v>0.625</v>
      </c>
      <c r="J2" s="23">
        <f>C2</f>
        <v>0.83799999999999997</v>
      </c>
      <c r="K2" s="25">
        <v>1</v>
      </c>
      <c r="L2" s="28">
        <f>Math!B7</f>
        <v>0.1</v>
      </c>
      <c r="M2" s="31">
        <f>SUM(E2*F2*G2*H2*I2*J2*K2*L2)</f>
        <v>1.8660062680200004E-4</v>
      </c>
      <c r="N2" s="33">
        <f>SUM(M2/$M$14)</f>
        <v>2.461463195148257E-3</v>
      </c>
      <c r="O2" s="35">
        <f>SUM(N2*1000)</f>
        <v>2.4614631951482568</v>
      </c>
      <c r="P2" s="38">
        <f>SUM(100000*M2)</f>
        <v>18.660062680200003</v>
      </c>
      <c r="Q2" s="40">
        <v>0.08</v>
      </c>
      <c r="R2" s="40">
        <v>0.1</v>
      </c>
      <c r="S2" s="40">
        <v>0.12</v>
      </c>
      <c r="T2" s="40">
        <v>0.14000000000000001</v>
      </c>
      <c r="U2" s="40">
        <v>0.12</v>
      </c>
      <c r="V2" s="40">
        <v>0.1</v>
      </c>
      <c r="W2" s="40">
        <v>0.08</v>
      </c>
      <c r="X2" s="40">
        <v>7.0000000000000007E-2</v>
      </c>
      <c r="Y2" s="40">
        <v>0.06</v>
      </c>
      <c r="Z2" s="40">
        <v>0.05</v>
      </c>
      <c r="AA2" s="40">
        <v>0.04</v>
      </c>
      <c r="AB2" s="40">
        <v>0.02</v>
      </c>
      <c r="AC2" s="40">
        <v>0.01</v>
      </c>
      <c r="AD2" s="40">
        <v>5.0000000000000001E-3</v>
      </c>
      <c r="AE2" s="40">
        <v>2.5000000000000001E-3</v>
      </c>
      <c r="AF2" s="40">
        <v>1.25E-3</v>
      </c>
      <c r="AG2" s="40">
        <v>6.2500000000000001E-4</v>
      </c>
      <c r="AH2" s="40">
        <v>3.1250000000000001E-4</v>
      </c>
      <c r="AI2" s="40">
        <v>1.5625E-4</v>
      </c>
      <c r="AJ2" s="40">
        <v>1.5624999999985789E-4</v>
      </c>
    </row>
    <row r="3" spans="1:36" x14ac:dyDescent="0.25">
      <c r="A3" s="19" t="s">
        <v>25</v>
      </c>
      <c r="B3" s="19">
        <f>Interface!C3</f>
        <v>14</v>
      </c>
      <c r="C3" s="19">
        <f>VLOOKUP(B3,ability,3)</f>
        <v>0.16200000000000001</v>
      </c>
      <c r="D3" s="20" t="s">
        <v>10</v>
      </c>
      <c r="E3" s="23">
        <f>C2</f>
        <v>0.83799999999999997</v>
      </c>
      <c r="F3" s="22">
        <f>C3</f>
        <v>0.16200000000000001</v>
      </c>
      <c r="G3" s="22">
        <v>0.625</v>
      </c>
      <c r="H3" s="23">
        <f>C2</f>
        <v>0.83799999999999997</v>
      </c>
      <c r="I3" s="22">
        <v>0.625</v>
      </c>
      <c r="J3" s="22">
        <f>C3</f>
        <v>0.16200000000000001</v>
      </c>
      <c r="K3" s="26">
        <f>B4</f>
        <v>0.16</v>
      </c>
      <c r="L3" s="28">
        <f>Math!B8</f>
        <v>0.25</v>
      </c>
      <c r="M3" s="31">
        <f t="shared" ref="M3:M13" si="0">SUM(E3*F3*G3*H3*I3*J3*K3*L3)</f>
        <v>2.8796393024999994E-4</v>
      </c>
      <c r="N3" s="33">
        <f t="shared" ref="N3:N13" si="1">SUM(M3/$M$14)</f>
        <v>3.7985543135003949E-3</v>
      </c>
      <c r="O3" s="35">
        <f t="shared" ref="O3:O13" si="2">SUM(N3*1000)</f>
        <v>3.7985543135003947</v>
      </c>
      <c r="P3" s="38">
        <f t="shared" ref="P3:P13" si="3">SUM(100000*M3)</f>
        <v>28.796393024999993</v>
      </c>
      <c r="Q3" s="40">
        <v>0.08</v>
      </c>
      <c r="R3" s="40">
        <v>0.09</v>
      </c>
      <c r="S3" s="40">
        <v>0.1</v>
      </c>
      <c r="T3" s="40">
        <v>0.11</v>
      </c>
      <c r="U3" s="40">
        <v>0.1</v>
      </c>
      <c r="V3" s="40">
        <v>0.09</v>
      </c>
      <c r="W3" s="40">
        <v>0.08</v>
      </c>
      <c r="X3" s="40">
        <v>7.0000000000000007E-2</v>
      </c>
      <c r="Y3" s="40">
        <v>0.06</v>
      </c>
      <c r="Z3" s="40">
        <v>0.05</v>
      </c>
      <c r="AA3" s="40">
        <v>0.04</v>
      </c>
      <c r="AB3" s="40">
        <v>0.03</v>
      </c>
      <c r="AC3" s="40">
        <v>2.5000000000000001E-2</v>
      </c>
      <c r="AD3" s="40">
        <v>0.02</v>
      </c>
      <c r="AE3" s="40">
        <v>1.4999999999999999E-2</v>
      </c>
      <c r="AF3" s="40">
        <v>1.2E-2</v>
      </c>
      <c r="AG3" s="40">
        <v>0.01</v>
      </c>
      <c r="AH3" s="40">
        <v>8.0000000000000002E-3</v>
      </c>
      <c r="AI3" s="40">
        <v>6.0000000000000001E-3</v>
      </c>
      <c r="AJ3" s="40">
        <v>4.0000000000000001E-3</v>
      </c>
    </row>
    <row r="4" spans="1:36" x14ac:dyDescent="0.25">
      <c r="A4" s="19" t="s">
        <v>45</v>
      </c>
      <c r="B4" s="19">
        <f>SUM(Interface!C4/100)</f>
        <v>0.16</v>
      </c>
      <c r="C4" s="19"/>
      <c r="D4" s="20" t="s">
        <v>11</v>
      </c>
      <c r="E4" s="23">
        <f>C2</f>
        <v>0.83799999999999997</v>
      </c>
      <c r="F4" s="22">
        <v>0.625</v>
      </c>
      <c r="G4" s="22">
        <v>0.625</v>
      </c>
      <c r="H4" s="23">
        <f>C2</f>
        <v>0.83799999999999997</v>
      </c>
      <c r="I4" s="22">
        <f>C3</f>
        <v>0.16200000000000001</v>
      </c>
      <c r="J4" s="23">
        <f>C2</f>
        <v>0.83799999999999997</v>
      </c>
      <c r="K4" s="26">
        <f>B5</f>
        <v>0.16</v>
      </c>
      <c r="L4" s="28">
        <f>Math!B9</f>
        <v>1</v>
      </c>
      <c r="M4" s="31">
        <f t="shared" si="0"/>
        <v>5.9583647789999998E-3</v>
      </c>
      <c r="N4" s="33">
        <f t="shared" si="1"/>
        <v>7.8597247276872381E-2</v>
      </c>
      <c r="O4" s="35">
        <f t="shared" si="2"/>
        <v>78.59724727687238</v>
      </c>
      <c r="P4" s="38">
        <f t="shared" si="3"/>
        <v>595.83647789999998</v>
      </c>
      <c r="Q4" s="40">
        <v>0.08</v>
      </c>
      <c r="R4" s="40">
        <v>0.09</v>
      </c>
      <c r="S4" s="40">
        <v>0.1</v>
      </c>
      <c r="T4" s="40">
        <v>0.11</v>
      </c>
      <c r="U4" s="40">
        <v>0.1</v>
      </c>
      <c r="V4" s="40">
        <v>0.09</v>
      </c>
      <c r="W4" s="40">
        <v>0.08</v>
      </c>
      <c r="X4" s="40">
        <v>7.0000000000000007E-2</v>
      </c>
      <c r="Y4" s="40">
        <v>0.06</v>
      </c>
      <c r="Z4" s="40">
        <v>0.05</v>
      </c>
      <c r="AA4" s="40">
        <v>0.04</v>
      </c>
      <c r="AB4" s="40">
        <v>0.03</v>
      </c>
      <c r="AC4" s="40">
        <v>2.5000000000000001E-2</v>
      </c>
      <c r="AD4" s="40">
        <v>0.02</v>
      </c>
      <c r="AE4" s="40">
        <v>1.4999999999999999E-2</v>
      </c>
      <c r="AF4" s="40">
        <v>1.2E-2</v>
      </c>
      <c r="AG4" s="40">
        <v>0.01</v>
      </c>
      <c r="AH4" s="40">
        <v>8.0000000000000002E-3</v>
      </c>
      <c r="AI4" s="40">
        <v>6.0000000000000001E-3</v>
      </c>
      <c r="AJ4" s="40">
        <v>4.0000000000000001E-3</v>
      </c>
    </row>
    <row r="5" spans="1:36" x14ac:dyDescent="0.25">
      <c r="A5" s="19" t="s">
        <v>46</v>
      </c>
      <c r="B5" s="19">
        <f>SUM(Interface!C5/100)</f>
        <v>0.16</v>
      </c>
      <c r="C5" s="19"/>
      <c r="D5" s="20" t="s">
        <v>12</v>
      </c>
      <c r="E5" s="23">
        <f>C2</f>
        <v>0.83799999999999997</v>
      </c>
      <c r="F5" s="22">
        <v>0.625</v>
      </c>
      <c r="G5" s="22">
        <v>0.625</v>
      </c>
      <c r="H5" s="23">
        <f>C2</f>
        <v>0.83799999999999997</v>
      </c>
      <c r="I5" s="22">
        <f>C3</f>
        <v>0.16200000000000001</v>
      </c>
      <c r="J5" s="23">
        <f>C2</f>
        <v>0.83799999999999997</v>
      </c>
      <c r="K5" s="26">
        <f>B5</f>
        <v>0.16</v>
      </c>
      <c r="L5" s="28">
        <f>Math!B10</f>
        <v>1</v>
      </c>
      <c r="M5" s="31">
        <f t="shared" si="0"/>
        <v>5.9583647789999998E-3</v>
      </c>
      <c r="N5" s="33">
        <f t="shared" si="1"/>
        <v>7.8597247276872381E-2</v>
      </c>
      <c r="O5" s="35">
        <f t="shared" si="2"/>
        <v>78.59724727687238</v>
      </c>
      <c r="P5" s="38">
        <f t="shared" si="3"/>
        <v>595.83647789999998</v>
      </c>
      <c r="Q5" s="40">
        <v>0.08</v>
      </c>
      <c r="R5" s="40">
        <v>0.09</v>
      </c>
      <c r="S5" s="40">
        <v>0.1</v>
      </c>
      <c r="T5" s="40">
        <v>0.11</v>
      </c>
      <c r="U5" s="40">
        <v>0.1</v>
      </c>
      <c r="V5" s="40">
        <v>0.09</v>
      </c>
      <c r="W5" s="40">
        <v>0.08</v>
      </c>
      <c r="X5" s="40">
        <v>7.0000000000000007E-2</v>
      </c>
      <c r="Y5" s="40">
        <v>0.06</v>
      </c>
      <c r="Z5" s="40">
        <v>0.05</v>
      </c>
      <c r="AA5" s="40">
        <v>0.04</v>
      </c>
      <c r="AB5" s="40">
        <v>0.03</v>
      </c>
      <c r="AC5" s="40">
        <v>2.5000000000000001E-2</v>
      </c>
      <c r="AD5" s="40">
        <v>0.02</v>
      </c>
      <c r="AE5" s="40">
        <v>1.4999999999999999E-2</v>
      </c>
      <c r="AF5" s="40">
        <v>1.2E-2</v>
      </c>
      <c r="AG5" s="40">
        <v>0.01</v>
      </c>
      <c r="AH5" s="40">
        <v>8.0000000000000002E-3</v>
      </c>
      <c r="AI5" s="40">
        <v>6.0000000000000001E-3</v>
      </c>
      <c r="AJ5" s="40">
        <v>4.0000000000000001E-3</v>
      </c>
    </row>
    <row r="6" spans="1:36" x14ac:dyDescent="0.25">
      <c r="A6" s="19" t="s">
        <v>69</v>
      </c>
      <c r="B6" s="19">
        <f>SUM(Interface!C6/100)</f>
        <v>0.34</v>
      </c>
      <c r="C6" s="19"/>
      <c r="D6" s="20" t="s">
        <v>13</v>
      </c>
      <c r="E6" s="22">
        <f>C3</f>
        <v>0.16200000000000001</v>
      </c>
      <c r="F6" s="22">
        <v>0.625</v>
      </c>
      <c r="G6" s="22">
        <v>0.625</v>
      </c>
      <c r="H6" s="23">
        <f>C2</f>
        <v>0.83799999999999997</v>
      </c>
      <c r="I6" s="22">
        <v>0.625</v>
      </c>
      <c r="J6" s="23">
        <f>C2</f>
        <v>0.83799999999999997</v>
      </c>
      <c r="K6" s="25">
        <v>1</v>
      </c>
      <c r="L6" s="28">
        <f>Math!B11</f>
        <v>0.5</v>
      </c>
      <c r="M6" s="31">
        <f t="shared" si="0"/>
        <v>1.3887149414062503E-2</v>
      </c>
      <c r="N6" s="33">
        <f t="shared" si="1"/>
        <v>0.18318645416186324</v>
      </c>
      <c r="O6" s="35">
        <f t="shared" si="2"/>
        <v>183.18645416186325</v>
      </c>
      <c r="P6" s="38">
        <f t="shared" si="3"/>
        <v>1388.7149414062503</v>
      </c>
      <c r="Q6" s="40">
        <v>0.08</v>
      </c>
      <c r="R6" s="40">
        <v>0.1</v>
      </c>
      <c r="S6" s="40">
        <v>0.12</v>
      </c>
      <c r="T6" s="40">
        <v>0.14000000000000001</v>
      </c>
      <c r="U6" s="40">
        <v>0.12</v>
      </c>
      <c r="V6" s="40">
        <v>0.1</v>
      </c>
      <c r="W6" s="40">
        <v>0.08</v>
      </c>
      <c r="X6" s="40">
        <v>7.0000000000000007E-2</v>
      </c>
      <c r="Y6" s="40">
        <v>0.06</v>
      </c>
      <c r="Z6" s="40">
        <v>0.05</v>
      </c>
      <c r="AA6" s="40">
        <v>0.04</v>
      </c>
      <c r="AB6" s="40">
        <v>0.02</v>
      </c>
      <c r="AC6" s="40">
        <v>0.01</v>
      </c>
      <c r="AD6" s="40">
        <v>5.0000000000000001E-3</v>
      </c>
      <c r="AE6" s="40">
        <v>2.5000000000000001E-3</v>
      </c>
      <c r="AF6" s="40">
        <v>1.25E-3</v>
      </c>
      <c r="AG6" s="40">
        <v>6.2500000000000001E-4</v>
      </c>
      <c r="AH6" s="40">
        <v>3.1250000000000001E-4</v>
      </c>
      <c r="AI6" s="40">
        <v>1.5625E-4</v>
      </c>
      <c r="AJ6" s="40">
        <v>1.5624999999985789E-4</v>
      </c>
    </row>
    <row r="7" spans="1:36" x14ac:dyDescent="0.25">
      <c r="A7" s="19" t="s">
        <v>28</v>
      </c>
      <c r="B7" s="19">
        <f>SUM(Interface!C7/100)</f>
        <v>0.1</v>
      </c>
      <c r="C7" s="19"/>
      <c r="D7" s="20" t="s">
        <v>14</v>
      </c>
      <c r="E7" s="23">
        <f>C2</f>
        <v>0.83799999999999997</v>
      </c>
      <c r="F7" s="22">
        <f>C3</f>
        <v>0.16200000000000001</v>
      </c>
      <c r="G7" s="22">
        <v>0.625</v>
      </c>
      <c r="H7" s="23">
        <f>C2</f>
        <v>0.83799999999999997</v>
      </c>
      <c r="I7" s="22">
        <f>C3</f>
        <v>0.16200000000000001</v>
      </c>
      <c r="J7" s="23">
        <f>C2</f>
        <v>0.83799999999999997</v>
      </c>
      <c r="K7" s="27">
        <f>B6</f>
        <v>0.34</v>
      </c>
      <c r="L7" s="28">
        <f>Math!B12</f>
        <v>0.1</v>
      </c>
      <c r="M7" s="31">
        <f t="shared" si="0"/>
        <v>3.2818673202732E-4</v>
      </c>
      <c r="N7" s="33">
        <f t="shared" si="1"/>
        <v>4.3291363800101309E-3</v>
      </c>
      <c r="O7" s="35">
        <f t="shared" si="2"/>
        <v>4.329136380010131</v>
      </c>
      <c r="P7" s="38">
        <f t="shared" si="3"/>
        <v>32.818673202732001</v>
      </c>
      <c r="Q7" s="40">
        <v>0.08</v>
      </c>
      <c r="R7" s="40">
        <v>0.09</v>
      </c>
      <c r="S7" s="40">
        <v>0.1</v>
      </c>
      <c r="T7" s="40">
        <v>0.11</v>
      </c>
      <c r="U7" s="40">
        <v>0.1</v>
      </c>
      <c r="V7" s="40">
        <v>0.09</v>
      </c>
      <c r="W7" s="40">
        <v>0.08</v>
      </c>
      <c r="X7" s="40">
        <v>7.0000000000000007E-2</v>
      </c>
      <c r="Y7" s="40">
        <v>0.06</v>
      </c>
      <c r="Z7" s="40">
        <v>0.05</v>
      </c>
      <c r="AA7" s="40">
        <v>0.04</v>
      </c>
      <c r="AB7" s="40">
        <v>0.03</v>
      </c>
      <c r="AC7" s="40">
        <v>2.5000000000000001E-2</v>
      </c>
      <c r="AD7" s="40">
        <v>0.02</v>
      </c>
      <c r="AE7" s="40">
        <v>1.4999999999999999E-2</v>
      </c>
      <c r="AF7" s="40">
        <v>1.2E-2</v>
      </c>
      <c r="AG7" s="40">
        <v>0.01</v>
      </c>
      <c r="AH7" s="40">
        <v>8.0000000000000002E-3</v>
      </c>
      <c r="AI7" s="40">
        <v>6.0000000000000001E-3</v>
      </c>
      <c r="AJ7" s="40">
        <v>4.0000000000000001E-3</v>
      </c>
    </row>
    <row r="8" spans="1:36" x14ac:dyDescent="0.25">
      <c r="A8" s="19" t="s">
        <v>29</v>
      </c>
      <c r="B8" s="19">
        <f>SUM(Interface!C8/100)</f>
        <v>0.25</v>
      </c>
      <c r="C8" s="19"/>
      <c r="D8" s="20" t="s">
        <v>15</v>
      </c>
      <c r="E8" s="22">
        <f>C3</f>
        <v>0.16200000000000001</v>
      </c>
      <c r="F8" s="22">
        <v>0.625</v>
      </c>
      <c r="G8" s="22">
        <v>0.625</v>
      </c>
      <c r="H8" s="23">
        <f>C2</f>
        <v>0.83799999999999997</v>
      </c>
      <c r="I8" s="22">
        <v>0.625</v>
      </c>
      <c r="J8" s="22">
        <f>C3</f>
        <v>0.16200000000000001</v>
      </c>
      <c r="K8" s="27">
        <f>B6</f>
        <v>0.34</v>
      </c>
      <c r="L8" s="28">
        <f>Math!B13</f>
        <v>0.1</v>
      </c>
      <c r="M8" s="31">
        <f t="shared" si="0"/>
        <v>1.8255469921875009E-4</v>
      </c>
      <c r="N8" s="33">
        <f t="shared" si="1"/>
        <v>2.4080930537554728E-3</v>
      </c>
      <c r="O8" s="35">
        <f t="shared" si="2"/>
        <v>2.4080930537554726</v>
      </c>
      <c r="P8" s="38">
        <f t="shared" si="3"/>
        <v>18.255469921875008</v>
      </c>
      <c r="Q8" s="40">
        <v>0.08</v>
      </c>
      <c r="R8" s="40">
        <v>0.09</v>
      </c>
      <c r="S8" s="40">
        <v>0.1</v>
      </c>
      <c r="T8" s="40">
        <v>0.11</v>
      </c>
      <c r="U8" s="40">
        <v>0.1</v>
      </c>
      <c r="V8" s="40">
        <v>0.09</v>
      </c>
      <c r="W8" s="40">
        <v>0.08</v>
      </c>
      <c r="X8" s="40">
        <v>7.0000000000000007E-2</v>
      </c>
      <c r="Y8" s="40">
        <v>0.06</v>
      </c>
      <c r="Z8" s="40">
        <v>0.05</v>
      </c>
      <c r="AA8" s="40">
        <v>0.04</v>
      </c>
      <c r="AB8" s="40">
        <v>0.03</v>
      </c>
      <c r="AC8" s="40">
        <v>2.5000000000000001E-2</v>
      </c>
      <c r="AD8" s="40">
        <v>0.02</v>
      </c>
      <c r="AE8" s="40">
        <v>1.4999999999999999E-2</v>
      </c>
      <c r="AF8" s="40">
        <v>1.2E-2</v>
      </c>
      <c r="AG8" s="40">
        <v>0.01</v>
      </c>
      <c r="AH8" s="40">
        <v>8.0000000000000002E-3</v>
      </c>
      <c r="AI8" s="40">
        <v>6.0000000000000001E-3</v>
      </c>
      <c r="AJ8" s="40">
        <v>4.0000000000000001E-3</v>
      </c>
    </row>
    <row r="9" spans="1:36" x14ac:dyDescent="0.25">
      <c r="A9" s="19" t="s">
        <v>30</v>
      </c>
      <c r="B9" s="19">
        <f>SUM(Interface!C9/100)</f>
        <v>1</v>
      </c>
      <c r="C9" s="19"/>
      <c r="D9" s="20" t="s">
        <v>16</v>
      </c>
      <c r="E9" s="23">
        <f>C2</f>
        <v>0.83799999999999997</v>
      </c>
      <c r="F9" s="22">
        <f>C3</f>
        <v>0.16200000000000001</v>
      </c>
      <c r="G9" s="22">
        <v>0.625</v>
      </c>
      <c r="H9" s="22">
        <v>0.625</v>
      </c>
      <c r="I9" s="22">
        <f>C3</f>
        <v>0.16200000000000001</v>
      </c>
      <c r="J9" s="23">
        <f>C2</f>
        <v>0.83799999999999997</v>
      </c>
      <c r="K9" s="27">
        <f>B6</f>
        <v>0.34</v>
      </c>
      <c r="L9" s="28">
        <f>Math!B14</f>
        <v>1</v>
      </c>
      <c r="M9" s="31">
        <f t="shared" si="0"/>
        <v>2.4476934071249999E-3</v>
      </c>
      <c r="N9" s="33">
        <f t="shared" si="1"/>
        <v>3.228771166475336E-2</v>
      </c>
      <c r="O9" s="35">
        <f t="shared" si="2"/>
        <v>32.28771166475336</v>
      </c>
      <c r="P9" s="38">
        <f t="shared" si="3"/>
        <v>244.7693407125</v>
      </c>
      <c r="Q9" s="40">
        <v>0.08</v>
      </c>
      <c r="R9" s="40">
        <v>0.1</v>
      </c>
      <c r="S9" s="40">
        <v>0.12</v>
      </c>
      <c r="T9" s="40">
        <v>0.14000000000000001</v>
      </c>
      <c r="U9" s="40">
        <v>0.12</v>
      </c>
      <c r="V9" s="40">
        <v>0.1</v>
      </c>
      <c r="W9" s="40">
        <v>0.08</v>
      </c>
      <c r="X9" s="40">
        <v>7.0000000000000007E-2</v>
      </c>
      <c r="Y9" s="40">
        <v>0.06</v>
      </c>
      <c r="Z9" s="40">
        <v>0.05</v>
      </c>
      <c r="AA9" s="40">
        <v>0.04</v>
      </c>
      <c r="AB9" s="40">
        <v>0.02</v>
      </c>
      <c r="AC9" s="40">
        <v>0.01</v>
      </c>
      <c r="AD9" s="40">
        <v>5.0000000000000001E-3</v>
      </c>
      <c r="AE9" s="40">
        <v>2.5000000000000001E-3</v>
      </c>
      <c r="AF9" s="40">
        <v>1.25E-3</v>
      </c>
      <c r="AG9" s="40">
        <v>6.2500000000000001E-4</v>
      </c>
      <c r="AH9" s="40">
        <v>3.1250000000000001E-4</v>
      </c>
      <c r="AI9" s="40">
        <v>1.5625E-4</v>
      </c>
      <c r="AJ9" s="40">
        <v>1.5624999999985789E-4</v>
      </c>
    </row>
    <row r="10" spans="1:36" x14ac:dyDescent="0.25">
      <c r="A10" s="19" t="s">
        <v>31</v>
      </c>
      <c r="B10" s="19">
        <f>SUM(Interface!C10/100)</f>
        <v>1</v>
      </c>
      <c r="C10" s="19"/>
      <c r="D10" s="20" t="s">
        <v>17</v>
      </c>
      <c r="E10" s="23">
        <f>C2</f>
        <v>0.83799999999999997</v>
      </c>
      <c r="F10" s="22">
        <f>C3</f>
        <v>0.16200000000000001</v>
      </c>
      <c r="G10" s="22">
        <v>0.625</v>
      </c>
      <c r="H10" s="23">
        <f>C2</f>
        <v>0.83799999999999997</v>
      </c>
      <c r="I10" s="22">
        <v>0.625</v>
      </c>
      <c r="J10" s="23">
        <f>C2</f>
        <v>0.83799999999999997</v>
      </c>
      <c r="K10" s="25">
        <v>1</v>
      </c>
      <c r="L10" s="28">
        <f>Math!B15</f>
        <v>1</v>
      </c>
      <c r="M10" s="31">
        <f t="shared" si="0"/>
        <v>3.7239779868749989E-2</v>
      </c>
      <c r="N10" s="33">
        <f t="shared" si="1"/>
        <v>0.49123279548045229</v>
      </c>
      <c r="O10" s="35">
        <f t="shared" si="2"/>
        <v>491.2327954804523</v>
      </c>
      <c r="P10" s="38">
        <f t="shared" si="3"/>
        <v>3723.9779868749988</v>
      </c>
      <c r="Q10" s="40">
        <v>0.08</v>
      </c>
      <c r="R10" s="40">
        <v>0.1</v>
      </c>
      <c r="S10" s="40">
        <v>0.12</v>
      </c>
      <c r="T10" s="40">
        <v>0.14000000000000001</v>
      </c>
      <c r="U10" s="40">
        <v>0.12</v>
      </c>
      <c r="V10" s="40">
        <v>0.1</v>
      </c>
      <c r="W10" s="40">
        <v>0.08</v>
      </c>
      <c r="X10" s="40">
        <v>7.0000000000000007E-2</v>
      </c>
      <c r="Y10" s="40">
        <v>0.06</v>
      </c>
      <c r="Z10" s="40">
        <v>0.05</v>
      </c>
      <c r="AA10" s="40">
        <v>0.04</v>
      </c>
      <c r="AB10" s="40">
        <v>0.02</v>
      </c>
      <c r="AC10" s="40">
        <v>0.01</v>
      </c>
      <c r="AD10" s="40">
        <v>5.0000000000000001E-3</v>
      </c>
      <c r="AE10" s="40">
        <v>2.5000000000000001E-3</v>
      </c>
      <c r="AF10" s="40">
        <v>1.25E-3</v>
      </c>
      <c r="AG10" s="40">
        <v>6.2500000000000001E-4</v>
      </c>
      <c r="AH10" s="40">
        <v>3.1250000000000001E-4</v>
      </c>
      <c r="AI10" s="40">
        <v>1.5625E-4</v>
      </c>
      <c r="AJ10" s="40">
        <v>1.5624999999985789E-4</v>
      </c>
    </row>
    <row r="11" spans="1:36" x14ac:dyDescent="0.25">
      <c r="A11" s="19" t="s">
        <v>33</v>
      </c>
      <c r="B11" s="19">
        <f>SUM(Interface!C11/100)</f>
        <v>0.5</v>
      </c>
      <c r="C11" s="19"/>
      <c r="D11" s="20" t="s">
        <v>18</v>
      </c>
      <c r="E11" s="23">
        <f>C2</f>
        <v>0.83799999999999997</v>
      </c>
      <c r="F11" s="22">
        <v>0.625</v>
      </c>
      <c r="G11" s="22">
        <v>0.625</v>
      </c>
      <c r="H11" s="23">
        <f>C2</f>
        <v>0.83799999999999997</v>
      </c>
      <c r="I11" s="22">
        <v>0.625</v>
      </c>
      <c r="J11" s="22">
        <f>C3</f>
        <v>0.16200000000000001</v>
      </c>
      <c r="K11" s="26">
        <f>B4</f>
        <v>0.16</v>
      </c>
      <c r="L11" s="28">
        <f>Math!B16</f>
        <v>1</v>
      </c>
      <c r="M11" s="31">
        <f t="shared" si="0"/>
        <v>4.4438878125000001E-3</v>
      </c>
      <c r="N11" s="33">
        <f t="shared" si="1"/>
        <v>5.8619665331796231E-2</v>
      </c>
      <c r="O11" s="35">
        <f t="shared" si="2"/>
        <v>58.619665331796227</v>
      </c>
      <c r="P11" s="38">
        <f t="shared" si="3"/>
        <v>444.38878125000002</v>
      </c>
      <c r="Q11" s="40">
        <v>0.08</v>
      </c>
      <c r="R11" s="40">
        <v>0.09</v>
      </c>
      <c r="S11" s="40">
        <v>0.1</v>
      </c>
      <c r="T11" s="40">
        <v>0.11</v>
      </c>
      <c r="U11" s="40">
        <v>0.1</v>
      </c>
      <c r="V11" s="40">
        <v>0.09</v>
      </c>
      <c r="W11" s="40">
        <v>0.08</v>
      </c>
      <c r="X11" s="40">
        <v>7.0000000000000007E-2</v>
      </c>
      <c r="Y11" s="40">
        <v>0.06</v>
      </c>
      <c r="Z11" s="40">
        <v>0.05</v>
      </c>
      <c r="AA11" s="40">
        <v>0.04</v>
      </c>
      <c r="AB11" s="40">
        <v>0.03</v>
      </c>
      <c r="AC11" s="40">
        <v>2.5000000000000001E-2</v>
      </c>
      <c r="AD11" s="40">
        <v>0.02</v>
      </c>
      <c r="AE11" s="40">
        <v>1.4999999999999999E-2</v>
      </c>
      <c r="AF11" s="40">
        <v>1.2E-2</v>
      </c>
      <c r="AG11" s="40">
        <v>0.01</v>
      </c>
      <c r="AH11" s="40">
        <v>8.0000000000000002E-3</v>
      </c>
      <c r="AI11" s="40">
        <v>6.0000000000000001E-3</v>
      </c>
      <c r="AJ11" s="40">
        <v>4.0000000000000001E-3</v>
      </c>
    </row>
    <row r="12" spans="1:36" x14ac:dyDescent="0.25">
      <c r="A12" s="19" t="s">
        <v>32</v>
      </c>
      <c r="B12" s="19">
        <f>SUM(Interface!C12/100)</f>
        <v>0.1</v>
      </c>
      <c r="C12" s="19"/>
      <c r="D12" s="20" t="s">
        <v>19</v>
      </c>
      <c r="E12" s="23">
        <f>C2</f>
        <v>0.83799999999999997</v>
      </c>
      <c r="F12" s="22">
        <v>0.625</v>
      </c>
      <c r="G12" s="22">
        <v>0.625</v>
      </c>
      <c r="H12" s="23">
        <f>C2</f>
        <v>0.83799999999999997</v>
      </c>
      <c r="I12" s="22">
        <v>0.625</v>
      </c>
      <c r="J12" s="22">
        <f>C3</f>
        <v>0.16200000000000001</v>
      </c>
      <c r="K12" s="26">
        <f>B4</f>
        <v>0.16</v>
      </c>
      <c r="L12" s="28">
        <f>Math!B17</f>
        <v>1</v>
      </c>
      <c r="M12" s="31">
        <f t="shared" si="0"/>
        <v>4.4438878125000001E-3</v>
      </c>
      <c r="N12" s="33">
        <f t="shared" si="1"/>
        <v>5.8619665331796231E-2</v>
      </c>
      <c r="O12" s="35">
        <f t="shared" si="2"/>
        <v>58.619665331796227</v>
      </c>
      <c r="P12" s="38">
        <f t="shared" si="3"/>
        <v>444.38878125000002</v>
      </c>
      <c r="Q12" s="40">
        <v>0.08</v>
      </c>
      <c r="R12" s="40">
        <v>0.1</v>
      </c>
      <c r="S12" s="40">
        <v>0.12</v>
      </c>
      <c r="T12" s="40">
        <v>0.14000000000000001</v>
      </c>
      <c r="U12" s="40">
        <v>0.12</v>
      </c>
      <c r="V12" s="40">
        <v>0.1</v>
      </c>
      <c r="W12" s="40">
        <v>0.08</v>
      </c>
      <c r="X12" s="40">
        <v>7.0000000000000007E-2</v>
      </c>
      <c r="Y12" s="40">
        <v>0.06</v>
      </c>
      <c r="Z12" s="40">
        <v>0.05</v>
      </c>
      <c r="AA12" s="40">
        <v>0.04</v>
      </c>
      <c r="AB12" s="40">
        <v>0.02</v>
      </c>
      <c r="AC12" s="40">
        <v>0.01</v>
      </c>
      <c r="AD12" s="40">
        <v>5.0000000000000001E-3</v>
      </c>
      <c r="AE12" s="40">
        <v>2.5000000000000001E-3</v>
      </c>
      <c r="AF12" s="40">
        <v>1.25E-3</v>
      </c>
      <c r="AG12" s="40">
        <v>6.2500000000000001E-4</v>
      </c>
      <c r="AH12" s="40">
        <v>3.1250000000000001E-4</v>
      </c>
      <c r="AI12" s="40">
        <v>1.5625E-4</v>
      </c>
      <c r="AJ12" s="40">
        <v>1.5624999999985789E-4</v>
      </c>
    </row>
    <row r="13" spans="1:36" ht="15.75" thickBot="1" x14ac:dyDescent="0.3">
      <c r="A13" s="19" t="s">
        <v>34</v>
      </c>
      <c r="B13" s="19">
        <f>SUM(Interface!C13/100)</f>
        <v>0.1</v>
      </c>
      <c r="C13" s="19"/>
      <c r="D13" s="20" t="s">
        <v>20</v>
      </c>
      <c r="E13" s="23">
        <f>C2</f>
        <v>0.83799999999999997</v>
      </c>
      <c r="F13" s="22">
        <v>0.625</v>
      </c>
      <c r="G13" s="22">
        <v>0.625</v>
      </c>
      <c r="H13" s="22">
        <f>C3</f>
        <v>0.16200000000000001</v>
      </c>
      <c r="I13" s="22">
        <v>0.625</v>
      </c>
      <c r="J13" s="23">
        <f>C2</f>
        <v>0.83799999999999997</v>
      </c>
      <c r="K13" s="26">
        <f>B4</f>
        <v>0.16</v>
      </c>
      <c r="L13" s="28">
        <f>Math!B18</f>
        <v>0.1</v>
      </c>
      <c r="M13" s="31">
        <f t="shared" si="0"/>
        <v>4.4438878124999985E-4</v>
      </c>
      <c r="N13" s="33">
        <f t="shared" si="1"/>
        <v>5.8619665331796208E-3</v>
      </c>
      <c r="O13" s="35">
        <f t="shared" si="2"/>
        <v>5.8619665331796211</v>
      </c>
      <c r="P13" s="38">
        <f t="shared" si="3"/>
        <v>44.438878124999988</v>
      </c>
      <c r="Q13" s="40">
        <v>0.08</v>
      </c>
      <c r="R13" s="40">
        <v>0.09</v>
      </c>
      <c r="S13" s="40">
        <v>0.1</v>
      </c>
      <c r="T13" s="40">
        <v>0.11</v>
      </c>
      <c r="U13" s="40">
        <v>0.1</v>
      </c>
      <c r="V13" s="40">
        <v>0.09</v>
      </c>
      <c r="W13" s="40">
        <v>0.08</v>
      </c>
      <c r="X13" s="40">
        <v>7.0000000000000007E-2</v>
      </c>
      <c r="Y13" s="40">
        <v>0.06</v>
      </c>
      <c r="Z13" s="40">
        <v>0.05</v>
      </c>
      <c r="AA13" s="40">
        <v>0.04</v>
      </c>
      <c r="AB13" s="40">
        <v>0.03</v>
      </c>
      <c r="AC13" s="40">
        <v>2.5000000000000001E-2</v>
      </c>
      <c r="AD13" s="40">
        <v>0.02</v>
      </c>
      <c r="AE13" s="40">
        <v>1.4999999999999999E-2</v>
      </c>
      <c r="AF13" s="40">
        <v>1.2E-2</v>
      </c>
      <c r="AG13" s="40">
        <v>0.01</v>
      </c>
      <c r="AH13" s="40">
        <v>8.0000000000000002E-3</v>
      </c>
      <c r="AI13" s="40">
        <v>6.0000000000000001E-3</v>
      </c>
      <c r="AJ13" s="40">
        <v>4.0000000000000001E-3</v>
      </c>
    </row>
    <row r="14" spans="1:36" ht="15.75" thickBot="1" x14ac:dyDescent="0.3">
      <c r="A14" s="19" t="s">
        <v>35</v>
      </c>
      <c r="B14" s="19">
        <f>SUM(Interface!C14/100)</f>
        <v>1</v>
      </c>
      <c r="C14" s="19"/>
      <c r="L14" t="s">
        <v>73</v>
      </c>
      <c r="M14" s="37">
        <f>SUM(M2:M13)</f>
        <v>7.5808822642485563E-2</v>
      </c>
      <c r="N14" s="2"/>
      <c r="P14" s="3"/>
    </row>
    <row r="15" spans="1:36" ht="15.75" thickBot="1" x14ac:dyDescent="0.3">
      <c r="A15" s="19" t="s">
        <v>36</v>
      </c>
      <c r="B15" s="19">
        <f>SUM(Interface!C15/100)</f>
        <v>1</v>
      </c>
      <c r="C15" s="19"/>
      <c r="L15" t="s">
        <v>74</v>
      </c>
      <c r="M15" s="41">
        <f>SUM(1,-M14)</f>
        <v>0.92419117735751444</v>
      </c>
    </row>
    <row r="16" spans="1:36" x14ac:dyDescent="0.25">
      <c r="A16" s="19" t="s">
        <v>37</v>
      </c>
      <c r="B16" s="19">
        <f>SUM(Interface!C16/100)</f>
        <v>1</v>
      </c>
      <c r="C16" s="19"/>
    </row>
    <row r="17" spans="1:3" x14ac:dyDescent="0.25">
      <c r="A17" s="19" t="s">
        <v>38</v>
      </c>
      <c r="B17" s="19">
        <f>SUM(Interface!C17/100)</f>
        <v>1</v>
      </c>
      <c r="C17" s="19"/>
    </row>
    <row r="18" spans="1:3" x14ac:dyDescent="0.25">
      <c r="A18" s="19" t="s">
        <v>39</v>
      </c>
      <c r="B18" s="19">
        <f>SUM(Interface!C18/100)</f>
        <v>0.1</v>
      </c>
      <c r="C18" s="19"/>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31"/>
  <sheetViews>
    <sheetView topLeftCell="A11" workbookViewId="0">
      <selection activeCell="B23" sqref="B23"/>
    </sheetView>
  </sheetViews>
  <sheetFormatPr defaultRowHeight="15" x14ac:dyDescent="0.25"/>
  <cols>
    <col min="1" max="1" width="11" customWidth="1"/>
    <col min="5" max="5" width="17" customWidth="1"/>
    <col min="6" max="6" width="10.85546875" customWidth="1"/>
    <col min="7" max="7" width="11.5703125" customWidth="1"/>
    <col min="8" max="8" width="7.5703125" bestFit="1" customWidth="1"/>
    <col min="9" max="9" width="10.28515625" customWidth="1"/>
    <col min="10" max="24" width="7.5703125" bestFit="1" customWidth="1"/>
    <col min="25" max="25" width="10.85546875" customWidth="1"/>
    <col min="26" max="26" width="6.5703125" customWidth="1"/>
  </cols>
  <sheetData>
    <row r="1" spans="1:26" x14ac:dyDescent="0.25">
      <c r="A1" t="s">
        <v>21</v>
      </c>
      <c r="C1" t="s">
        <v>71</v>
      </c>
      <c r="E1" t="s">
        <v>41</v>
      </c>
      <c r="F1">
        <v>1</v>
      </c>
      <c r="G1">
        <v>2</v>
      </c>
      <c r="H1">
        <v>3</v>
      </c>
      <c r="I1">
        <v>4</v>
      </c>
      <c r="J1">
        <v>5</v>
      </c>
      <c r="K1">
        <v>6</v>
      </c>
      <c r="L1">
        <v>7</v>
      </c>
      <c r="M1">
        <v>8</v>
      </c>
      <c r="N1">
        <v>9</v>
      </c>
      <c r="O1">
        <v>10</v>
      </c>
      <c r="P1">
        <v>11</v>
      </c>
      <c r="Q1">
        <v>12</v>
      </c>
      <c r="R1">
        <v>13</v>
      </c>
      <c r="S1">
        <v>14</v>
      </c>
      <c r="T1">
        <v>15</v>
      </c>
      <c r="U1">
        <v>16</v>
      </c>
      <c r="V1">
        <v>17</v>
      </c>
      <c r="W1">
        <v>18</v>
      </c>
      <c r="X1">
        <v>19</v>
      </c>
      <c r="Y1">
        <v>20</v>
      </c>
      <c r="Z1" t="s">
        <v>42</v>
      </c>
    </row>
    <row r="2" spans="1:26" x14ac:dyDescent="0.25">
      <c r="A2">
        <v>3</v>
      </c>
      <c r="B2" s="1">
        <v>5.0000000000000001E-3</v>
      </c>
      <c r="C2" s="1">
        <f t="shared" ref="C2:C16" si="0">SUM(B2,C3)</f>
        <v>1</v>
      </c>
      <c r="E2" t="s">
        <v>43</v>
      </c>
      <c r="F2" s="5">
        <v>0.08</v>
      </c>
      <c r="G2" s="5">
        <v>0.09</v>
      </c>
      <c r="H2" s="5">
        <v>0.1</v>
      </c>
      <c r="I2" s="5">
        <v>0.11</v>
      </c>
      <c r="J2" s="5">
        <v>0.1</v>
      </c>
      <c r="K2" s="5">
        <v>0.09</v>
      </c>
      <c r="L2" s="5">
        <v>0.08</v>
      </c>
      <c r="M2" s="5">
        <v>7.0000000000000007E-2</v>
      </c>
      <c r="N2" s="5">
        <v>0.06</v>
      </c>
      <c r="O2" s="5">
        <v>0.05</v>
      </c>
      <c r="P2" s="5">
        <v>0.04</v>
      </c>
      <c r="Q2" s="5">
        <v>0.03</v>
      </c>
      <c r="R2" s="5">
        <v>2.5000000000000001E-2</v>
      </c>
      <c r="S2" s="5">
        <v>0.02</v>
      </c>
      <c r="T2" s="5">
        <v>1.4999999999999999E-2</v>
      </c>
      <c r="U2" s="5">
        <v>1.2E-2</v>
      </c>
      <c r="V2" s="5">
        <v>0.01</v>
      </c>
      <c r="W2" s="5">
        <v>8.0000000000000002E-3</v>
      </c>
      <c r="X2" s="5">
        <v>6.0000000000000001E-3</v>
      </c>
      <c r="Y2" s="5">
        <v>4.0000000000000001E-3</v>
      </c>
      <c r="Z2">
        <f>SUM(F2:Y2)</f>
        <v>1.0000000000000002</v>
      </c>
    </row>
    <row r="3" spans="1:26" x14ac:dyDescent="0.25">
      <c r="A3">
        <v>4</v>
      </c>
      <c r="B3" s="1">
        <v>1.4E-2</v>
      </c>
      <c r="C3" s="1">
        <f t="shared" si="0"/>
        <v>0.99500000000000011</v>
      </c>
      <c r="E3" t="s">
        <v>44</v>
      </c>
      <c r="F3" s="7">
        <v>0.08</v>
      </c>
      <c r="G3" s="7">
        <v>0.1</v>
      </c>
      <c r="H3" s="7">
        <v>0.12</v>
      </c>
      <c r="I3" s="7">
        <v>0.14000000000000001</v>
      </c>
      <c r="J3" s="7">
        <v>0.12</v>
      </c>
      <c r="K3" s="7">
        <v>0.1</v>
      </c>
      <c r="L3" s="7">
        <v>0.08</v>
      </c>
      <c r="M3" s="7">
        <v>7.0000000000000007E-2</v>
      </c>
      <c r="N3" s="7">
        <v>0.06</v>
      </c>
      <c r="O3" s="7">
        <v>0.05</v>
      </c>
      <c r="P3" s="7">
        <v>0.04</v>
      </c>
      <c r="Q3" s="7">
        <v>0.02</v>
      </c>
      <c r="R3" s="7">
        <v>0.01</v>
      </c>
      <c r="S3" s="7">
        <v>5.0000000000000001E-3</v>
      </c>
      <c r="T3" s="7">
        <v>2.5000000000000001E-3</v>
      </c>
      <c r="U3" s="7">
        <v>1.25E-3</v>
      </c>
      <c r="V3" s="7">
        <v>6.2500000000000001E-4</v>
      </c>
      <c r="W3" s="7">
        <v>3.1250000000000001E-4</v>
      </c>
      <c r="X3" s="7">
        <v>1.5625E-4</v>
      </c>
      <c r="Y3" s="8">
        <v>1.5624999999985789E-4</v>
      </c>
      <c r="Z3">
        <f>SUM(F3:Y3)</f>
        <v>1</v>
      </c>
    </row>
    <row r="4" spans="1:26" x14ac:dyDescent="0.25">
      <c r="A4">
        <v>5</v>
      </c>
      <c r="B4" s="1">
        <v>2.8000000000000001E-2</v>
      </c>
      <c r="C4" s="1">
        <f t="shared" si="0"/>
        <v>0.98100000000000009</v>
      </c>
    </row>
    <row r="5" spans="1:26" x14ac:dyDescent="0.25">
      <c r="A5">
        <v>6</v>
      </c>
      <c r="B5" s="1">
        <v>4.5999999999999999E-2</v>
      </c>
      <c r="C5" s="1">
        <f t="shared" si="0"/>
        <v>0.95300000000000007</v>
      </c>
      <c r="E5" s="4"/>
      <c r="F5" s="6"/>
      <c r="G5" s="6"/>
      <c r="H5" s="6"/>
      <c r="I5" s="6"/>
      <c r="J5" s="6"/>
      <c r="K5" s="6"/>
      <c r="L5" s="6"/>
      <c r="M5" s="6"/>
      <c r="N5" s="6"/>
      <c r="O5" s="6"/>
      <c r="P5" s="6"/>
      <c r="Q5" s="6"/>
      <c r="R5" s="6"/>
      <c r="S5" s="6"/>
      <c r="T5" s="6"/>
      <c r="U5" s="6"/>
      <c r="V5" s="6"/>
      <c r="W5" s="6"/>
      <c r="X5" s="6"/>
      <c r="Y5" s="6"/>
    </row>
    <row r="6" spans="1:26" x14ac:dyDescent="0.25">
      <c r="A6">
        <v>7</v>
      </c>
      <c r="B6" s="1">
        <v>6.9000000000000006E-2</v>
      </c>
      <c r="C6" s="1">
        <f t="shared" si="0"/>
        <v>0.90700000000000003</v>
      </c>
      <c r="E6" s="4"/>
      <c r="F6" s="6"/>
      <c r="G6" s="6"/>
      <c r="H6" s="6"/>
      <c r="I6" s="6"/>
      <c r="J6" s="6"/>
      <c r="K6" s="6"/>
      <c r="L6" s="6"/>
      <c r="M6" s="6"/>
      <c r="N6" s="6"/>
      <c r="O6" s="6"/>
      <c r="P6" s="6"/>
      <c r="Q6" s="6"/>
      <c r="R6" s="6"/>
      <c r="S6" s="6"/>
      <c r="T6" s="6"/>
      <c r="U6" s="6"/>
      <c r="V6" s="6"/>
      <c r="W6" s="6"/>
      <c r="X6" s="6"/>
      <c r="Y6" s="6"/>
    </row>
    <row r="7" spans="1:26" x14ac:dyDescent="0.25">
      <c r="A7">
        <v>8</v>
      </c>
      <c r="B7" s="1">
        <v>9.7000000000000003E-2</v>
      </c>
      <c r="C7" s="1">
        <f t="shared" si="0"/>
        <v>0.83799999999999997</v>
      </c>
      <c r="E7" s="4"/>
      <c r="F7" s="6"/>
      <c r="G7" s="6"/>
      <c r="H7" s="6"/>
      <c r="I7" s="6"/>
      <c r="J7" s="6"/>
      <c r="K7" s="6"/>
      <c r="L7" s="6"/>
      <c r="M7" s="6"/>
      <c r="N7" s="6"/>
      <c r="O7" s="6"/>
      <c r="P7" s="6"/>
      <c r="Q7" s="6"/>
      <c r="R7" s="6"/>
      <c r="S7" s="6"/>
      <c r="T7" s="6"/>
      <c r="U7" s="6"/>
      <c r="V7" s="6"/>
      <c r="W7" s="6"/>
      <c r="X7" s="6"/>
      <c r="Y7" s="6"/>
    </row>
    <row r="8" spans="1:26" x14ac:dyDescent="0.25">
      <c r="A8">
        <v>9</v>
      </c>
      <c r="B8" s="1">
        <v>0.11600000000000001</v>
      </c>
      <c r="C8" s="1">
        <f t="shared" si="0"/>
        <v>0.74099999999999999</v>
      </c>
      <c r="E8" s="4"/>
      <c r="F8" s="6"/>
      <c r="G8" s="6"/>
      <c r="H8" s="6"/>
      <c r="I8" s="6"/>
      <c r="J8" s="6"/>
      <c r="K8" s="6"/>
      <c r="L8" s="6"/>
      <c r="M8" s="6"/>
      <c r="N8" s="6"/>
      <c r="O8" s="6"/>
      <c r="P8" s="6"/>
      <c r="Q8" s="6"/>
      <c r="R8" s="6"/>
      <c r="S8" s="6"/>
      <c r="T8" s="6"/>
      <c r="U8" s="6"/>
      <c r="V8" s="6"/>
      <c r="W8" s="6"/>
      <c r="X8" s="6"/>
      <c r="Y8" s="6"/>
    </row>
    <row r="9" spans="1:26" x14ac:dyDescent="0.25">
      <c r="A9">
        <v>10</v>
      </c>
      <c r="B9" s="1">
        <v>0.125</v>
      </c>
      <c r="C9" s="1">
        <f t="shared" si="0"/>
        <v>0.625</v>
      </c>
      <c r="E9" s="4"/>
      <c r="F9" s="6"/>
      <c r="G9" s="6"/>
      <c r="H9" s="6"/>
      <c r="I9" s="6"/>
      <c r="J9" s="6"/>
      <c r="K9" s="6"/>
      <c r="L9" s="6"/>
      <c r="M9" s="6"/>
      <c r="N9" s="6"/>
      <c r="O9" s="6"/>
      <c r="P9" s="6"/>
      <c r="Q9" s="6"/>
      <c r="R9" s="6"/>
      <c r="S9" s="6"/>
      <c r="T9" s="6"/>
      <c r="U9" s="6"/>
      <c r="V9" s="6"/>
      <c r="W9" s="6"/>
      <c r="X9" s="6"/>
      <c r="Y9" s="6"/>
    </row>
    <row r="10" spans="1:26" x14ac:dyDescent="0.25">
      <c r="A10">
        <v>11</v>
      </c>
      <c r="B10" s="1">
        <v>0.125</v>
      </c>
      <c r="C10" s="1">
        <f t="shared" si="0"/>
        <v>0.5</v>
      </c>
    </row>
    <row r="11" spans="1:26" x14ac:dyDescent="0.25">
      <c r="A11">
        <v>12</v>
      </c>
      <c r="B11" s="1">
        <v>0.11600000000000001</v>
      </c>
      <c r="C11" s="1">
        <f t="shared" si="0"/>
        <v>0.375</v>
      </c>
    </row>
    <row r="12" spans="1:26" x14ac:dyDescent="0.25">
      <c r="A12">
        <v>13</v>
      </c>
      <c r="B12" s="1">
        <v>9.7000000000000003E-2</v>
      </c>
      <c r="C12" s="1">
        <f t="shared" si="0"/>
        <v>0.25900000000000001</v>
      </c>
    </row>
    <row r="13" spans="1:26" x14ac:dyDescent="0.25">
      <c r="A13">
        <v>14</v>
      </c>
      <c r="B13" s="1">
        <v>6.9000000000000006E-2</v>
      </c>
      <c r="C13" s="1">
        <f t="shared" si="0"/>
        <v>0.16200000000000001</v>
      </c>
    </row>
    <row r="14" spans="1:26" x14ac:dyDescent="0.25">
      <c r="A14">
        <v>15</v>
      </c>
      <c r="B14" s="1">
        <v>4.5999999999999999E-2</v>
      </c>
      <c r="C14" s="1">
        <f t="shared" si="0"/>
        <v>9.2999999999999999E-2</v>
      </c>
    </row>
    <row r="15" spans="1:26" x14ac:dyDescent="0.25">
      <c r="A15">
        <v>16</v>
      </c>
      <c r="B15" s="1">
        <v>2.8000000000000001E-2</v>
      </c>
      <c r="C15" s="1">
        <f t="shared" si="0"/>
        <v>4.7E-2</v>
      </c>
    </row>
    <row r="16" spans="1:26" x14ac:dyDescent="0.25">
      <c r="A16">
        <v>17</v>
      </c>
      <c r="B16" s="1">
        <v>1.4E-2</v>
      </c>
      <c r="C16" s="1">
        <f t="shared" si="0"/>
        <v>1.9E-2</v>
      </c>
    </row>
    <row r="17" spans="1:9" x14ac:dyDescent="0.25">
      <c r="A17">
        <v>18</v>
      </c>
      <c r="B17" s="1">
        <v>5.0000000000000001E-3</v>
      </c>
      <c r="C17" s="1">
        <v>5.0000000000000001E-3</v>
      </c>
    </row>
    <row r="19" spans="1:9" ht="48.75" x14ac:dyDescent="0.25">
      <c r="A19" s="13" t="s">
        <v>63</v>
      </c>
      <c r="B19" s="13" t="s">
        <v>53</v>
      </c>
      <c r="C19" s="13" t="s">
        <v>60</v>
      </c>
      <c r="D19" s="13" t="s">
        <v>54</v>
      </c>
      <c r="E19" s="13" t="s">
        <v>55</v>
      </c>
      <c r="F19" s="13" t="s">
        <v>56</v>
      </c>
      <c r="G19" s="13" t="s">
        <v>57</v>
      </c>
      <c r="H19" s="13" t="s">
        <v>58</v>
      </c>
      <c r="I19" s="13" t="s">
        <v>59</v>
      </c>
    </row>
    <row r="20" spans="1:9" x14ac:dyDescent="0.25">
      <c r="A20" t="s">
        <v>61</v>
      </c>
      <c r="B20" s="2">
        <v>0.2</v>
      </c>
      <c r="C20" s="2">
        <v>0.1</v>
      </c>
      <c r="D20" s="2">
        <v>0.45</v>
      </c>
      <c r="E20" s="2">
        <v>0.05</v>
      </c>
      <c r="F20" s="2">
        <v>0.1</v>
      </c>
      <c r="G20" s="1">
        <v>9.6500000000000002E-2</v>
      </c>
      <c r="H20" s="1">
        <v>1E-3</v>
      </c>
      <c r="I20" s="1">
        <v>2.5000000000000001E-3</v>
      </c>
    </row>
    <row r="21" spans="1:9" x14ac:dyDescent="0.25">
      <c r="A21" t="s">
        <v>62</v>
      </c>
      <c r="B21" s="2">
        <v>0.75</v>
      </c>
      <c r="C21" s="2">
        <v>0.1</v>
      </c>
      <c r="D21" s="2">
        <v>0.1</v>
      </c>
      <c r="E21" s="1">
        <v>2.5000000000000001E-2</v>
      </c>
      <c r="F21" s="1">
        <v>1.2E-2</v>
      </c>
      <c r="G21" s="2">
        <v>0.01</v>
      </c>
      <c r="H21" s="1">
        <v>5.0000000000000001E-4</v>
      </c>
      <c r="I21" s="1">
        <v>2.5000000000000001E-3</v>
      </c>
    </row>
    <row r="22" spans="1:9" x14ac:dyDescent="0.25">
      <c r="B22" t="s">
        <v>61</v>
      </c>
      <c r="C22" t="s">
        <v>62</v>
      </c>
    </row>
    <row r="23" spans="1:9" ht="24.75" x14ac:dyDescent="0.25">
      <c r="A23" s="13" t="s">
        <v>63</v>
      </c>
      <c r="B23" s="2">
        <v>0.2</v>
      </c>
      <c r="C23" s="2">
        <v>0.75</v>
      </c>
    </row>
    <row r="24" spans="1:9" ht="24.75" x14ac:dyDescent="0.25">
      <c r="A24" s="13" t="s">
        <v>53</v>
      </c>
      <c r="B24" s="2">
        <v>0.1</v>
      </c>
      <c r="C24" s="2">
        <v>0.1</v>
      </c>
    </row>
    <row r="25" spans="1:9" ht="36.75" x14ac:dyDescent="0.25">
      <c r="A25" s="13" t="s">
        <v>60</v>
      </c>
      <c r="B25" s="2">
        <v>0.45</v>
      </c>
      <c r="C25" s="2">
        <v>0.1</v>
      </c>
    </row>
    <row r="26" spans="1:9" x14ac:dyDescent="0.25">
      <c r="A26" s="13" t="s">
        <v>54</v>
      </c>
      <c r="B26" s="2">
        <v>0.05</v>
      </c>
      <c r="C26" s="1">
        <v>2.5000000000000001E-2</v>
      </c>
    </row>
    <row r="27" spans="1:9" ht="36.75" x14ac:dyDescent="0.25">
      <c r="A27" s="13" t="s">
        <v>55</v>
      </c>
      <c r="B27" s="2">
        <v>0.1</v>
      </c>
      <c r="C27" s="1">
        <v>1.2E-2</v>
      </c>
    </row>
    <row r="28" spans="1:9" x14ac:dyDescent="0.25">
      <c r="A28" s="13" t="s">
        <v>56</v>
      </c>
      <c r="B28" s="1">
        <v>9.6500000000000002E-2</v>
      </c>
      <c r="C28" s="2">
        <v>0.01</v>
      </c>
    </row>
    <row r="29" spans="1:9" ht="48.75" x14ac:dyDescent="0.25">
      <c r="A29" s="13" t="s">
        <v>57</v>
      </c>
      <c r="B29" s="1">
        <v>1E-3</v>
      </c>
      <c r="C29" s="1">
        <v>5.0000000000000001E-4</v>
      </c>
    </row>
    <row r="30" spans="1:9" x14ac:dyDescent="0.25">
      <c r="A30" s="13" t="s">
        <v>58</v>
      </c>
      <c r="B30" s="1">
        <v>2.5000000000000001E-3</v>
      </c>
      <c r="C30" s="1">
        <v>2.5000000000000001E-3</v>
      </c>
    </row>
    <row r="31" spans="1:9" x14ac:dyDescent="0.25">
      <c r="A31" s="13" t="s">
        <v>59</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Interface</vt:lpstr>
      <vt:lpstr>Math</vt:lpstr>
      <vt:lpstr>Probabilities</vt:lpstr>
      <vt:lpstr>ability</vt:lpstr>
    </vt:vector>
  </TitlesOfParts>
  <Company>Texas Woman's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2014-10-15T16:30:33Z</cp:lastPrinted>
  <dcterms:created xsi:type="dcterms:W3CDTF">2014-09-24T05:04:43Z</dcterms:created>
  <dcterms:modified xsi:type="dcterms:W3CDTF">2014-10-15T16:38:41Z</dcterms:modified>
</cp:coreProperties>
</file>